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Додаток 1.1" sheetId="1" r:id="rId4"/>
    <sheet state="visible" name="Додаток 1.2" sheetId="2" r:id="rId5"/>
  </sheets>
  <externalReferences>
    <externalReference r:id="rId6"/>
  </externalReferences>
  <definedNames>
    <definedName name="обьект">[1]Коды!$A$164:$A$164</definedName>
    <definedName name="узаг">[1]Коды!$A$2:$A$25</definedName>
  </definedNames>
  <calcPr/>
  <extLst>
    <ext uri="GoogleSheetsCustomDataVersion2">
      <go:sheetsCustomData xmlns:go="http://customooxmlschemas.google.com/" r:id="rId7" roundtripDataChecksum="msEz5MncmOf1Mwz6SyPNUk5q2mMYwn7zrVRPEnB/U3c="/>
    </ext>
  </extLst>
</workbook>
</file>

<file path=xl/sharedStrings.xml><?xml version="1.0" encoding="utf-8"?>
<sst xmlns="http://schemas.openxmlformats.org/spreadsheetml/2006/main" count="403" uniqueCount="137">
  <si>
    <t>Додаток 1.1</t>
  </si>
  <si>
    <t>Комерційна пропозиція</t>
  </si>
  <si>
    <t>Влаштування благоустрою (1 черга)</t>
  </si>
  <si>
    <t>Об'єкт</t>
  </si>
  <si>
    <t>Реконструкція будівель спального корпусу (М), приймальнго корпусу (Г), харчового блоку (Ц), адміністративного корпусу (Щ), столярки (Ч), гаражу (Д,И,Е,Ж,З), котельні-пральні (В,Б) та сараю (П) існуючого майнового комплексу під створення Відокремленого структурного підрозділу Медичного центру Благодійної організації "Благодійний фонд "Суперлюди" у м. Одеса по провулок Каркашадзе 2</t>
  </si>
  <si>
    <t>№ п/п згідно договірної ціни</t>
  </si>
  <si>
    <t>Найменування</t>
  </si>
  <si>
    <t>Одиниця виміру</t>
  </si>
  <si>
    <t>Кількість</t>
  </si>
  <si>
    <t>Вартість робіт та механізмів за одиницю,  грн.без ПДВ</t>
  </si>
  <si>
    <t>Вартість  матеріалів за одиницю,  грн. без ПДВ</t>
  </si>
  <si>
    <t>Всього  вартість робіт, грн без ПДВ</t>
  </si>
  <si>
    <t>Земляні та демонтажні роботи</t>
  </si>
  <si>
    <t>Видалення дерев: діаметр до Ø 1200мм</t>
  </si>
  <si>
    <t>шт</t>
  </si>
  <si>
    <t>Видалення дерев: діаметр до Ø 400мм</t>
  </si>
  <si>
    <t>Корчування пнів</t>
  </si>
  <si>
    <t>Навантаження деревини на автосамоскиди</t>
  </si>
  <si>
    <t>м3</t>
  </si>
  <si>
    <t>Перевезення деревини до 30 км</t>
  </si>
  <si>
    <t>Зворотне засипання лунок місцевим грунтом з ущільненням</t>
  </si>
  <si>
    <t>Демонтаж поребрика 100х80х1000мм</t>
  </si>
  <si>
    <t>м</t>
  </si>
  <si>
    <t>Демонтаж бортового каменю 250х250х1000мм</t>
  </si>
  <si>
    <t>Розбирання асфальтобетонного покриття h=5см</t>
  </si>
  <si>
    <t>Розбирання асфальтобетонного покриття h=10см</t>
  </si>
  <si>
    <t>Демонтаж залізобетонних стовпів h=10м 3 шт</t>
  </si>
  <si>
    <t>тн</t>
  </si>
  <si>
    <t>Демонтаж металевих стовпів h=8м Ø 120мм 3шт</t>
  </si>
  <si>
    <t>Розробка грунту під влаштування проїздів та доріжок</t>
  </si>
  <si>
    <t>Вивезення грунту з навантаженням на відстань до 30 км</t>
  </si>
  <si>
    <t xml:space="preserve">Вивезення будівельного сміття з навантаженням на відстань до 30 км </t>
  </si>
  <si>
    <t>Конструкція покриття майданчиків для розташування обладнання та проїздів</t>
  </si>
  <si>
    <t>Влаштування піщаного шару (з ущільненням) для проїздів, товщиною 50мм</t>
  </si>
  <si>
    <t>м2</t>
  </si>
  <si>
    <t>Пісок</t>
  </si>
  <si>
    <t>Укладання георешітки</t>
  </si>
  <si>
    <t>Георешітка Thrace TG4040S</t>
  </si>
  <si>
    <t>Монтаж поребрика</t>
  </si>
  <si>
    <t>м.п.</t>
  </si>
  <si>
    <t>Поребрик 1000х250х80 мм</t>
  </si>
  <si>
    <t>Бетон В15</t>
  </si>
  <si>
    <t>Влаштування щебеневої основи проїздів h=300мм (з ущільненням)</t>
  </si>
  <si>
    <t>Щебінь фракції 40-70 мм h=250 мм</t>
  </si>
  <si>
    <t>Щебінь фракції 5-20 мм h=50 мм</t>
  </si>
  <si>
    <t>Монтаж бруківки проїздів</t>
  </si>
  <si>
    <t>Бруківка 80 мм Лайнстоун Baufest або аналог</t>
  </si>
  <si>
    <t>Відсів щебеню 50мм</t>
  </si>
  <si>
    <t>Портландцемент М400</t>
  </si>
  <si>
    <t>Конструкція покриття пішохідних шляхів</t>
  </si>
  <si>
    <t>Влаштування піщаного шару (з ущільненням) для тротуарів, товщиною 50мм</t>
  </si>
  <si>
    <t>Влаштування щебеневої основи тротуарів h=170мм (з ущільненням)</t>
  </si>
  <si>
    <t>Щебінь фракції 40-70 мм h=120 мм</t>
  </si>
  <si>
    <t>Монтаж бруківки тротуарів</t>
  </si>
  <si>
    <t>Бруківка 60 мм Лайнстоун Baufest або аналог</t>
  </si>
  <si>
    <t xml:space="preserve">Бруківка гранітна, пиляно-колота, колір графіт, розмірами 100х100х60мм </t>
  </si>
  <si>
    <t xml:space="preserve"> Конструкція відмостки</t>
  </si>
  <si>
    <t>Влаштування піщаного шару з ущільненням для відмостки, товщиною 50мм</t>
  </si>
  <si>
    <t>Влаштування щебеневої основи відмостки h=170мм (з ущільненням)</t>
  </si>
  <si>
    <t>Влаштування геотекстилю</t>
  </si>
  <si>
    <t>Геотекстиль 200кг/м2</t>
  </si>
  <si>
    <t>Монтаж бруківки відмостки</t>
  </si>
  <si>
    <t>Пісок 50мм</t>
  </si>
  <si>
    <t xml:space="preserve"> Конструкція покриття універсального спортивного майданчику</t>
  </si>
  <si>
    <t>Влаштування піщаного шару (з ущільненням), товщиною 100мм</t>
  </si>
  <si>
    <t>Влаштування щебеневої основи h=400мм (з ущільненням)</t>
  </si>
  <si>
    <t>Щебінь фракції 40-70 мм h=300 мм</t>
  </si>
  <si>
    <t>Щебінь фракції 5-20 мм h=100 мм</t>
  </si>
  <si>
    <t>Влаштування бетонної підготовки h=60мм</t>
  </si>
  <si>
    <t>Бетон С8/10</t>
  </si>
  <si>
    <t>Влаштування залізобетонної плити h=100мм</t>
  </si>
  <si>
    <r>
      <rPr>
        <rFont val="Times New Roman"/>
        <i/>
        <color theme="1"/>
        <sz val="12.0"/>
      </rPr>
      <t xml:space="preserve">Арматура </t>
    </r>
    <r>
      <rPr>
        <rFont val="Calibri"/>
        <i val="0"/>
        <color theme="1"/>
        <sz val="12.0"/>
      </rPr>
      <t>Ø</t>
    </r>
    <r>
      <rPr>
        <rFont val="Times New Roman"/>
        <i/>
        <color theme="1"/>
        <sz val="12.0"/>
      </rPr>
      <t>12</t>
    </r>
  </si>
  <si>
    <t>Бетон В25</t>
  </si>
  <si>
    <t>Нарізання швів в монолотній плиті до 40мм</t>
  </si>
  <si>
    <t>Влаштування 2-х шарового поліуретанового покриття t=13мм "Herculan SR National" RAL 6011</t>
  </si>
  <si>
    <t xml:space="preserve">Праймер </t>
  </si>
  <si>
    <t>кг</t>
  </si>
  <si>
    <t xml:space="preserve">Гумова крихта база </t>
  </si>
  <si>
    <t>Поліуретановиий сполучник</t>
  </si>
  <si>
    <t>Фінішний спрей-шар (суміш)</t>
  </si>
  <si>
    <t xml:space="preserve">EPDM гранули (0,5–1,5 мм) </t>
  </si>
  <si>
    <t>Кольоровий пігмент RAL 6011</t>
  </si>
  <si>
    <t xml:space="preserve">Монтаж поребрика </t>
  </si>
  <si>
    <t xml:space="preserve"> Конструкція покриття майданчиків для тренажерів</t>
  </si>
  <si>
    <t>Влаштування залізобетонної плити h=160мм</t>
  </si>
  <si>
    <r>
      <rPr>
        <rFont val="Times New Roman"/>
        <i/>
        <color theme="1"/>
        <sz val="12.0"/>
      </rPr>
      <t xml:space="preserve">Арматура </t>
    </r>
    <r>
      <rPr>
        <rFont val="Calibri"/>
        <i val="0"/>
        <color theme="1"/>
        <sz val="12.0"/>
      </rPr>
      <t>Ø</t>
    </r>
    <r>
      <rPr>
        <rFont val="Times New Roman"/>
        <i/>
        <color theme="1"/>
        <sz val="12.0"/>
      </rPr>
      <t>12</t>
    </r>
  </si>
  <si>
    <t>Нарізання швів в монолотній плиті на 40мм</t>
  </si>
  <si>
    <t>Влаштування 2-х шарового поліуретанового покриття "Herculan SR Natoinal"-
20мм RAL 1001</t>
  </si>
  <si>
    <t>Кольоровий пігмент RAL 1001</t>
  </si>
  <si>
    <t xml:space="preserve"> Конструкція покриття тренувального майданчика тип: щебінь </t>
  </si>
  <si>
    <t>Влаштування щебеневої основи h=150мм (з ущільненням)</t>
  </si>
  <si>
    <t>Щебінь фракції 10-20 мм h=150 мм</t>
  </si>
  <si>
    <t>Геотекстиль 150кг/м2</t>
  </si>
  <si>
    <t>Влаштування щебеневого шару h=150мм</t>
  </si>
  <si>
    <t>мп</t>
  </si>
  <si>
    <t xml:space="preserve"> Конструкція покриття тренувального майданчика тип: кора </t>
  </si>
  <si>
    <t>Щебінь фракції 20-40 мм h=150 мм</t>
  </si>
  <si>
    <t>Влаштування покриття типу кора h=100мм</t>
  </si>
  <si>
    <t>Кора декоративна h=100мм</t>
  </si>
  <si>
    <t xml:space="preserve"> Конструкція покриття тренувального майданчика тип: пісок</t>
  </si>
  <si>
    <t>Влаштування піщаного шару h=150мм</t>
  </si>
  <si>
    <t>Поребрик 1000х250х80мм</t>
  </si>
  <si>
    <t xml:space="preserve"> Конструкція покриття тренувального майданчика тип: гравій</t>
  </si>
  <si>
    <t>Влаштування шару з гравію h=100мм</t>
  </si>
  <si>
    <t>Гравій</t>
  </si>
  <si>
    <t xml:space="preserve"> Конструкція покриття тренувального майданчика тип: штучна трава</t>
  </si>
  <si>
    <t xml:space="preserve">Влаштування шару з штучної трави </t>
  </si>
  <si>
    <t>Штучна трава</t>
  </si>
  <si>
    <t xml:space="preserve"> Конструкція покриття тренувального майданчика тип: натуральна бруківка</t>
  </si>
  <si>
    <t>Влаштування основи з піску (з ущільненням) h=50мм</t>
  </si>
  <si>
    <t>Влаштування щебеневого шару h=50мм (з ущільненням)</t>
  </si>
  <si>
    <t>Мощення з натуральної бруківки</t>
  </si>
  <si>
    <t xml:space="preserve">Бруківка натуральна граніт 60мм </t>
  </si>
  <si>
    <t>Відсів щебеню 2-5 мм h=50 мм</t>
  </si>
  <si>
    <t>Малі архітектурні форми</t>
  </si>
  <si>
    <t xml:space="preserve">Влаштування лавки </t>
  </si>
  <si>
    <t>Лавка Uno BN-01, сталева конструкція RAL 7016, деревина</t>
  </si>
  <si>
    <t>Влаштування смітника</t>
  </si>
  <si>
    <t>Смітник Nuala TB-01</t>
  </si>
  <si>
    <t>Пожежний резервуар, вхід в катакомби</t>
  </si>
  <si>
    <t>Влаштування залізобетонної плити, розміром 4,0 х 4,0 м</t>
  </si>
  <si>
    <t>Арматура Ø12</t>
  </si>
  <si>
    <t>Влаштування люків прихованого монтажу</t>
  </si>
  <si>
    <t>Люк під бруківку Проспект 800п×800</t>
  </si>
  <si>
    <t>Вхідні групи</t>
  </si>
  <si>
    <r>
      <rPr>
        <rFont val="Times New Roman"/>
        <i/>
        <color theme="1"/>
        <sz val="12.0"/>
      </rPr>
      <t xml:space="preserve">Арматура </t>
    </r>
    <r>
      <rPr>
        <rFont val="Calibri"/>
        <i val="0"/>
        <color theme="1"/>
        <sz val="12.0"/>
      </rPr>
      <t>Ø</t>
    </r>
    <r>
      <rPr>
        <rFont val="Times New Roman"/>
        <i/>
        <color theme="1"/>
        <sz val="12.0"/>
      </rPr>
      <t>12</t>
    </r>
  </si>
  <si>
    <t>Виготовлення і монтаж брудоочисної решітки</t>
  </si>
  <si>
    <t>Оцинкована брудоочисна решітка розміром 1300х1200мм чарунка 15х15мм</t>
  </si>
  <si>
    <t>Оцинкована брудоочисна решітка розміром 3700х1200мм чарунок 15х15мм</t>
  </si>
  <si>
    <t>Оцинкована брудоочисна решітка розміром 4700х1200мм чарунок 15х15мм</t>
  </si>
  <si>
    <t>Оцинкована брудоочисна решітка розміром 7700х1200мм чарунок 15х15мм</t>
  </si>
  <si>
    <t>Всього вартість матеріалів</t>
  </si>
  <si>
    <t>Всього вартість робіт</t>
  </si>
  <si>
    <t>Всього без ПДВ</t>
  </si>
  <si>
    <t>ПДВ 20%</t>
  </si>
  <si>
    <t>Всього по кошторису</t>
  </si>
  <si>
    <t>Додаток 1.2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</si>
</sst>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"/>
  </numFmts>
  <fonts count="8">
    <font>
      <sz val="11.0"/>
      <color theme="1"/>
      <name val="Calibri"/>
      <scheme val="minor"/>
    </font>
    <font>
      <sz val="12.0"/>
      <color theme="1"/>
      <name val="Times New Roman"/>
    </font>
    <font>
      <b/>
      <sz val="12.0"/>
      <color theme="1"/>
      <name val="Times New Roman"/>
    </font>
    <font/>
    <font>
      <sz val="12.0"/>
      <color rgb="FF000000"/>
      <name val="Times New Roman"/>
    </font>
    <font>
      <i/>
      <sz val="12.0"/>
      <color theme="1"/>
      <name val="Times New Roman"/>
    </font>
    <font>
      <i/>
      <sz val="12.0"/>
      <color rgb="FF000000"/>
      <name val="Times New Roman"/>
    </font>
    <font>
      <color theme="1"/>
      <name val="Calibri"/>
      <scheme val="minor"/>
    </font>
  </fonts>
  <fills count="6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</fills>
  <borders count="43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/>
      <top/>
      <bottom style="thin">
        <color rgb="FF000000"/>
      </bottom>
    </border>
    <border>
      <left/>
      <right style="medium">
        <color rgb="FF000000"/>
      </right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top/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2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4" xfId="0" applyAlignment="1" applyFont="1" applyNumberFormat="1">
      <alignment horizontal="center" vertical="center"/>
    </xf>
    <xf borderId="0" fillId="0" fontId="1" numFmtId="0" xfId="0" applyAlignment="1" applyFont="1">
      <alignment horizontal="center" vertical="center"/>
    </xf>
    <xf borderId="1" fillId="0" fontId="2" numFmtId="2" xfId="0" applyAlignment="1" applyBorder="1" applyFont="1" applyNumberFormat="1">
      <alignment horizontal="center" vertical="center"/>
    </xf>
    <xf borderId="2" fillId="0" fontId="3" numFmtId="0" xfId="0" applyBorder="1" applyFont="1"/>
    <xf borderId="3" fillId="0" fontId="3" numFmtId="0" xfId="0" applyBorder="1" applyFont="1"/>
    <xf borderId="4" fillId="0" fontId="2" numFmtId="0" xfId="0" applyAlignment="1" applyBorder="1" applyFont="1">
      <alignment horizontal="center" shrinkToFit="0" vertical="center" wrapText="1"/>
    </xf>
    <xf borderId="1" fillId="0" fontId="2" numFmtId="2" xfId="0" applyAlignment="1" applyBorder="1" applyFont="1" applyNumberFormat="1">
      <alignment horizontal="center" shrinkToFit="0" vertical="center" wrapText="1"/>
    </xf>
    <xf borderId="0" fillId="0" fontId="1" numFmtId="4" xfId="0" applyFont="1" applyNumberFormat="1"/>
    <xf borderId="3" fillId="0" fontId="2" numFmtId="2" xfId="0" applyAlignment="1" applyBorder="1" applyFont="1" applyNumberFormat="1">
      <alignment horizontal="center" shrinkToFit="0" vertical="center" wrapText="1"/>
    </xf>
    <xf borderId="4" fillId="0" fontId="2" numFmtId="2" xfId="0" applyAlignment="1" applyBorder="1" applyFont="1" applyNumberFormat="1">
      <alignment horizontal="center" shrinkToFit="0" vertical="center" wrapText="1"/>
    </xf>
    <xf borderId="4" fillId="0" fontId="2" numFmtId="4" xfId="0" applyAlignment="1" applyBorder="1" applyFont="1" applyNumberFormat="1">
      <alignment horizontal="center" shrinkToFit="0" vertical="center" wrapText="1"/>
    </xf>
    <xf borderId="0" fillId="0" fontId="1" numFmtId="4" xfId="0" applyAlignment="1" applyFont="1" applyNumberFormat="1">
      <alignment vertical="center"/>
    </xf>
    <xf borderId="5" fillId="2" fontId="1" numFmtId="0" xfId="0" applyAlignment="1" applyBorder="1" applyFill="1" applyFont="1">
      <alignment horizontal="center" shrinkToFit="0" vertical="center" wrapText="1"/>
    </xf>
    <xf borderId="6" fillId="2" fontId="2" numFmtId="2" xfId="0" applyAlignment="1" applyBorder="1" applyFont="1" applyNumberFormat="1">
      <alignment horizontal="center" shrinkToFit="0" vertical="center" wrapText="1"/>
    </xf>
    <xf borderId="5" fillId="2" fontId="2" numFmtId="2" xfId="0" applyAlignment="1" applyBorder="1" applyFont="1" applyNumberFormat="1">
      <alignment horizontal="center" shrinkToFit="0" vertical="center" wrapText="1"/>
    </xf>
    <xf borderId="7" fillId="2" fontId="2" numFmtId="4" xfId="0" applyAlignment="1" applyBorder="1" applyFont="1" applyNumberFormat="1">
      <alignment horizontal="center" shrinkToFit="0" vertical="center" wrapText="1"/>
    </xf>
    <xf borderId="7" fillId="2" fontId="2" numFmtId="2" xfId="0" applyAlignment="1" applyBorder="1" applyFont="1" applyNumberFormat="1">
      <alignment horizontal="center" shrinkToFit="0" vertical="center" wrapText="1"/>
    </xf>
    <xf borderId="8" fillId="2" fontId="2" numFmtId="2" xfId="0" applyAlignment="1" applyBorder="1" applyFont="1" applyNumberFormat="1">
      <alignment horizontal="center" shrinkToFit="0" vertical="center" wrapText="1"/>
    </xf>
    <xf borderId="9" fillId="2" fontId="2" numFmtId="2" xfId="0" applyAlignment="1" applyBorder="1" applyFont="1" applyNumberFormat="1">
      <alignment horizontal="center" shrinkToFit="0" vertical="center" wrapText="1"/>
    </xf>
    <xf borderId="10" fillId="0" fontId="1" numFmtId="0" xfId="0" applyAlignment="1" applyBorder="1" applyFont="1">
      <alignment horizontal="center" shrinkToFit="0" vertical="center" wrapText="1"/>
    </xf>
    <xf borderId="11" fillId="0" fontId="1" numFmtId="0" xfId="0" applyAlignment="1" applyBorder="1" applyFont="1">
      <alignment horizontal="left" vertical="center"/>
    </xf>
    <xf borderId="12" fillId="0" fontId="1" numFmtId="0" xfId="0" applyAlignment="1" applyBorder="1" applyFont="1">
      <alignment horizontal="center" vertical="center"/>
    </xf>
    <xf borderId="13" fillId="0" fontId="1" numFmtId="4" xfId="0" applyAlignment="1" applyBorder="1" applyFont="1" applyNumberFormat="1">
      <alignment horizontal="center" vertical="center"/>
    </xf>
    <xf borderId="14" fillId="0" fontId="2" numFmtId="2" xfId="0" applyAlignment="1" applyBorder="1" applyFont="1" applyNumberFormat="1">
      <alignment horizontal="center" shrinkToFit="0" vertical="center" wrapText="1"/>
    </xf>
    <xf borderId="15" fillId="0" fontId="2" numFmtId="2" xfId="0" applyAlignment="1" applyBorder="1" applyFont="1" applyNumberFormat="1">
      <alignment horizontal="center" shrinkToFit="0" vertical="center" wrapText="1"/>
    </xf>
    <xf borderId="16" fillId="3" fontId="1" numFmtId="4" xfId="0" applyAlignment="1" applyBorder="1" applyFill="1" applyFont="1" applyNumberFormat="1">
      <alignment horizontal="center" vertical="center"/>
    </xf>
    <xf borderId="11" fillId="0" fontId="1" numFmtId="0" xfId="0" applyAlignment="1" applyBorder="1" applyFont="1">
      <alignment horizontal="left" readingOrder="0" vertical="center"/>
    </xf>
    <xf borderId="12" fillId="0" fontId="1" numFmtId="0" xfId="0" applyAlignment="1" applyBorder="1" applyFont="1">
      <alignment horizontal="center" readingOrder="0" vertical="center"/>
    </xf>
    <xf borderId="13" fillId="0" fontId="1" numFmtId="4" xfId="0" applyAlignment="1" applyBorder="1" applyFont="1" applyNumberFormat="1">
      <alignment horizontal="center" readingOrder="0" vertical="center"/>
    </xf>
    <xf borderId="7" fillId="3" fontId="1" numFmtId="4" xfId="0" applyAlignment="1" applyBorder="1" applyFont="1" applyNumberFormat="1">
      <alignment horizontal="center" shrinkToFit="0" vertical="center" wrapText="1"/>
    </xf>
    <xf borderId="13" fillId="3" fontId="1" numFmtId="4" xfId="0" applyAlignment="1" applyBorder="1" applyFont="1" applyNumberFormat="1">
      <alignment horizontal="center" shrinkToFit="0" vertical="center" wrapText="1"/>
    </xf>
    <xf borderId="13" fillId="0" fontId="4" numFmtId="4" xfId="0" applyAlignment="1" applyBorder="1" applyFont="1" applyNumberFormat="1">
      <alignment horizontal="center" vertical="center"/>
    </xf>
    <xf borderId="17" fillId="2" fontId="2" numFmtId="0" xfId="0" applyAlignment="1" applyBorder="1" applyFont="1">
      <alignment horizontal="center" shrinkToFit="0" vertical="center" wrapText="1"/>
    </xf>
    <xf borderId="12" fillId="2" fontId="1" numFmtId="0" xfId="0" applyAlignment="1" applyBorder="1" applyFont="1">
      <alignment horizontal="center" vertical="center"/>
    </xf>
    <xf borderId="13" fillId="2" fontId="1" numFmtId="4" xfId="0" applyAlignment="1" applyBorder="1" applyFont="1" applyNumberFormat="1">
      <alignment horizontal="center" vertical="center"/>
    </xf>
    <xf borderId="13" fillId="2" fontId="1" numFmtId="0" xfId="0" applyBorder="1" applyFont="1"/>
    <xf borderId="18" fillId="2" fontId="1" numFmtId="0" xfId="0" applyBorder="1" applyFont="1"/>
    <xf borderId="13" fillId="0" fontId="1" numFmtId="0" xfId="0" applyBorder="1" applyFont="1"/>
    <xf borderId="11" fillId="0" fontId="5" numFmtId="0" xfId="0" applyAlignment="1" applyBorder="1" applyFont="1">
      <alignment horizontal="right" vertical="center"/>
    </xf>
    <xf borderId="0" fillId="0" fontId="1" numFmtId="164" xfId="0" applyFont="1" applyNumberFormat="1"/>
    <xf borderId="13" fillId="0" fontId="1" numFmtId="0" xfId="0" applyAlignment="1" applyBorder="1" applyFont="1">
      <alignment horizontal="center" shrinkToFit="0" vertical="center" wrapText="1"/>
    </xf>
    <xf borderId="11" fillId="0" fontId="1" numFmtId="0" xfId="0" applyAlignment="1" applyBorder="1" applyFont="1">
      <alignment horizontal="left" shrinkToFit="0" vertical="center" wrapText="1"/>
    </xf>
    <xf borderId="11" fillId="0" fontId="6" numFmtId="0" xfId="0" applyAlignment="1" applyBorder="1" applyFont="1">
      <alignment horizontal="right" vertical="center"/>
    </xf>
    <xf borderId="0" fillId="0" fontId="1" numFmtId="2" xfId="0" applyFont="1" applyNumberFormat="1"/>
    <xf borderId="13" fillId="2" fontId="1" numFmtId="0" xfId="0" applyAlignment="1" applyBorder="1" applyFont="1">
      <alignment horizontal="center" shrinkToFit="0" vertical="center" wrapText="1"/>
    </xf>
    <xf borderId="18" fillId="2" fontId="1" numFmtId="0" xfId="0" applyAlignment="1" applyBorder="1" applyFont="1">
      <alignment horizontal="center" shrinkToFit="0" vertical="center" wrapText="1"/>
    </xf>
    <xf borderId="11" fillId="0" fontId="6" numFmtId="0" xfId="0" applyAlignment="1" applyBorder="1" applyFont="1">
      <alignment horizontal="right" readingOrder="0" vertical="center"/>
    </xf>
    <xf borderId="11" fillId="0" fontId="5" numFmtId="0" xfId="0" applyAlignment="1" applyBorder="1" applyFont="1">
      <alignment horizontal="right" readingOrder="0" shrinkToFit="0" vertical="center" wrapText="1"/>
    </xf>
    <xf borderId="19" fillId="0" fontId="1" numFmtId="0" xfId="0" applyBorder="1" applyFont="1"/>
    <xf borderId="20" fillId="2" fontId="1" numFmtId="0" xfId="0" applyAlignment="1" applyBorder="1" applyFont="1">
      <alignment horizontal="center" shrinkToFit="0" vertical="center" wrapText="1"/>
    </xf>
    <xf borderId="21" fillId="2" fontId="1" numFmtId="4" xfId="0" applyAlignment="1" applyBorder="1" applyFont="1" applyNumberFormat="1">
      <alignment horizontal="center" shrinkToFit="0" vertical="center" wrapText="1"/>
    </xf>
    <xf borderId="22" fillId="2" fontId="1" numFmtId="0" xfId="0" applyAlignment="1" applyBorder="1" applyFont="1">
      <alignment horizontal="center" shrinkToFit="0" vertical="center" wrapText="1"/>
    </xf>
    <xf borderId="14" fillId="0" fontId="1" numFmtId="0" xfId="0" applyBorder="1" applyFont="1"/>
    <xf borderId="11" fillId="0" fontId="1" numFmtId="0" xfId="0" applyAlignment="1" applyBorder="1" applyFont="1">
      <alignment horizontal="left" readingOrder="0" shrinkToFit="0" vertical="center" wrapText="1"/>
    </xf>
    <xf borderId="10" fillId="0" fontId="1" numFmtId="0" xfId="0" applyAlignment="1" applyBorder="1" applyFont="1">
      <alignment horizontal="center" readingOrder="0" vertical="center"/>
    </xf>
    <xf borderId="23" fillId="0" fontId="1" numFmtId="4" xfId="0" applyAlignment="1" applyBorder="1" applyFont="1" applyNumberFormat="1">
      <alignment horizontal="center" vertical="center"/>
    </xf>
    <xf borderId="19" fillId="0" fontId="1" numFmtId="4" xfId="0" applyAlignment="1" applyBorder="1" applyFont="1" applyNumberFormat="1">
      <alignment horizontal="center" vertical="center"/>
    </xf>
    <xf borderId="24" fillId="0" fontId="1" numFmtId="4" xfId="0" applyAlignment="1" applyBorder="1" applyFont="1" applyNumberFormat="1">
      <alignment horizontal="center" vertical="center"/>
    </xf>
    <xf borderId="25" fillId="0" fontId="5" numFmtId="0" xfId="0" applyAlignment="1" applyBorder="1" applyFont="1">
      <alignment horizontal="right" vertical="center"/>
    </xf>
    <xf borderId="26" fillId="0" fontId="1" numFmtId="0" xfId="0" applyAlignment="1" applyBorder="1" applyFont="1">
      <alignment horizontal="center" vertical="center"/>
    </xf>
    <xf borderId="22" fillId="2" fontId="2" numFmtId="0" xfId="0" applyAlignment="1" applyBorder="1" applyFont="1">
      <alignment horizontal="center" shrinkToFit="0" vertical="center" wrapText="1"/>
    </xf>
    <xf borderId="7" fillId="2" fontId="1" numFmtId="0" xfId="0" applyAlignment="1" applyBorder="1" applyFont="1">
      <alignment horizontal="center" shrinkToFit="0" vertical="center" wrapText="1"/>
    </xf>
    <xf borderId="27" fillId="2" fontId="1" numFmtId="0" xfId="0" applyAlignment="1" applyBorder="1" applyFont="1">
      <alignment horizontal="center" shrinkToFit="0" vertical="center" wrapText="1"/>
    </xf>
    <xf borderId="28" fillId="0" fontId="1" numFmtId="4" xfId="0" applyAlignment="1" applyBorder="1" applyFont="1" applyNumberFormat="1">
      <alignment horizontal="center" vertical="center"/>
    </xf>
    <xf borderId="29" fillId="0" fontId="1" numFmtId="0" xfId="0" applyBorder="1" applyFont="1"/>
    <xf borderId="11" fillId="0" fontId="5" numFmtId="0" xfId="0" applyAlignment="1" applyBorder="1" applyFont="1">
      <alignment horizontal="right" shrinkToFit="0" vertical="center" wrapText="1"/>
    </xf>
    <xf borderId="17" fillId="4" fontId="2" numFmtId="0" xfId="0" applyAlignment="1" applyBorder="1" applyFill="1" applyFont="1">
      <alignment horizontal="center" vertical="center"/>
    </xf>
    <xf borderId="12" fillId="4" fontId="1" numFmtId="0" xfId="0" applyAlignment="1" applyBorder="1" applyFont="1">
      <alignment horizontal="center" vertical="center"/>
    </xf>
    <xf borderId="13" fillId="4" fontId="1" numFmtId="4" xfId="0" applyAlignment="1" applyBorder="1" applyFont="1" applyNumberFormat="1">
      <alignment horizontal="center" vertical="center"/>
    </xf>
    <xf borderId="13" fillId="4" fontId="1" numFmtId="0" xfId="0" applyBorder="1" applyFont="1"/>
    <xf borderId="16" fillId="4" fontId="1" numFmtId="4" xfId="0" applyAlignment="1" applyBorder="1" applyFont="1" applyNumberFormat="1">
      <alignment horizontal="center" vertical="center"/>
    </xf>
    <xf borderId="11" fillId="2" fontId="2" numFmtId="0" xfId="0" applyAlignment="1" applyBorder="1" applyFont="1">
      <alignment horizontal="center" readingOrder="0" vertical="center"/>
    </xf>
    <xf borderId="16" fillId="2" fontId="1" numFmtId="4" xfId="0" applyAlignment="1" applyBorder="1" applyFont="1" applyNumberFormat="1">
      <alignment horizontal="center" vertical="center"/>
    </xf>
    <xf borderId="11" fillId="0" fontId="5" numFmtId="0" xfId="0" applyAlignment="1" applyBorder="1" applyFont="1">
      <alignment horizontal="right" readingOrder="0" vertical="center"/>
    </xf>
    <xf borderId="30" fillId="0" fontId="1" numFmtId="0" xfId="0" applyAlignment="1" applyBorder="1" applyFont="1">
      <alignment horizontal="center" shrinkToFit="0" vertical="center" wrapText="1"/>
    </xf>
    <xf borderId="31" fillId="3" fontId="1" numFmtId="4" xfId="0" applyAlignment="1" applyBorder="1" applyFont="1" applyNumberFormat="1">
      <alignment horizontal="center" vertical="center"/>
    </xf>
    <xf borderId="5" fillId="0" fontId="1" numFmtId="0" xfId="0" applyAlignment="1" applyBorder="1" applyFont="1">
      <alignment horizontal="center" shrinkToFit="0" vertical="center" wrapText="1"/>
    </xf>
    <xf borderId="32" fillId="0" fontId="2" numFmtId="2" xfId="0" applyAlignment="1" applyBorder="1" applyFont="1" applyNumberFormat="1">
      <alignment horizontal="left" shrinkToFit="0" vertical="center" wrapText="1"/>
    </xf>
    <xf borderId="5" fillId="0" fontId="2" numFmtId="2" xfId="0" applyAlignment="1" applyBorder="1" applyFont="1" applyNumberFormat="1">
      <alignment horizontal="center"/>
    </xf>
    <xf borderId="33" fillId="5" fontId="1" numFmtId="4" xfId="0" applyAlignment="1" applyBorder="1" applyFill="1" applyFont="1" applyNumberFormat="1">
      <alignment horizontal="center" vertical="center"/>
    </xf>
    <xf borderId="33" fillId="5" fontId="1" numFmtId="4" xfId="0" applyAlignment="1" applyBorder="1" applyFont="1" applyNumberFormat="1">
      <alignment horizontal="right" vertical="center"/>
    </xf>
    <xf borderId="9" fillId="0" fontId="1" numFmtId="4" xfId="0" applyAlignment="1" applyBorder="1" applyFont="1" applyNumberFormat="1">
      <alignment horizontal="center" vertical="center"/>
    </xf>
    <xf borderId="0" fillId="0" fontId="2" numFmtId="4" xfId="0" applyFont="1" applyNumberFormat="1"/>
    <xf borderId="34" fillId="0" fontId="2" numFmtId="2" xfId="0" applyAlignment="1" applyBorder="1" applyFont="1" applyNumberFormat="1">
      <alignment horizontal="left" shrinkToFit="0" vertical="center" wrapText="1"/>
    </xf>
    <xf borderId="12" fillId="0" fontId="2" numFmtId="2" xfId="0" applyAlignment="1" applyBorder="1" applyFont="1" applyNumberFormat="1">
      <alignment horizontal="center"/>
    </xf>
    <xf borderId="13" fillId="5" fontId="1" numFmtId="4" xfId="0" applyAlignment="1" applyBorder="1" applyFont="1" applyNumberFormat="1">
      <alignment horizontal="center" vertical="center"/>
    </xf>
    <xf borderId="13" fillId="5" fontId="1" numFmtId="4" xfId="0" applyAlignment="1" applyBorder="1" applyFont="1" applyNumberFormat="1">
      <alignment horizontal="right" vertical="center"/>
    </xf>
    <xf borderId="18" fillId="5" fontId="1" numFmtId="4" xfId="0" applyAlignment="1" applyBorder="1" applyFont="1" applyNumberFormat="1">
      <alignment horizontal="center" vertical="center"/>
    </xf>
    <xf borderId="18" fillId="0" fontId="1" numFmtId="4" xfId="0" applyAlignment="1" applyBorder="1" applyFont="1" applyNumberFormat="1">
      <alignment horizontal="center" vertical="center"/>
    </xf>
    <xf borderId="35" fillId="0" fontId="1" numFmtId="0" xfId="0" applyAlignment="1" applyBorder="1" applyFont="1">
      <alignment horizontal="center" shrinkToFit="0" vertical="center" wrapText="1"/>
    </xf>
    <xf borderId="36" fillId="0" fontId="2" numFmtId="2" xfId="0" applyAlignment="1" applyBorder="1" applyFont="1" applyNumberFormat="1">
      <alignment horizontal="left" shrinkToFit="0" vertical="center" wrapText="1"/>
    </xf>
    <xf borderId="37" fillId="0" fontId="2" numFmtId="2" xfId="0" applyAlignment="1" applyBorder="1" applyFont="1" applyNumberFormat="1">
      <alignment horizontal="center"/>
    </xf>
    <xf borderId="38" fillId="5" fontId="1" numFmtId="4" xfId="0" applyAlignment="1" applyBorder="1" applyFont="1" applyNumberFormat="1">
      <alignment horizontal="center" vertical="center"/>
    </xf>
    <xf borderId="38" fillId="5" fontId="1" numFmtId="4" xfId="0" applyAlignment="1" applyBorder="1" applyFont="1" applyNumberFormat="1">
      <alignment horizontal="right" vertical="center"/>
    </xf>
    <xf borderId="39" fillId="0" fontId="1" numFmtId="4" xfId="0" applyAlignment="1" applyBorder="1" applyFont="1" applyNumberFormat="1">
      <alignment horizontal="center" vertical="center"/>
    </xf>
    <xf borderId="0" fillId="0" fontId="7" numFmtId="4" xfId="0" applyFont="1" applyNumberFormat="1"/>
    <xf borderId="0" fillId="0" fontId="1" numFmtId="2" xfId="0" applyAlignment="1" applyFont="1" applyNumberFormat="1">
      <alignment horizontal="center" vertical="center"/>
    </xf>
    <xf borderId="0" fillId="0" fontId="2" numFmtId="2" xfId="0" applyAlignment="1" applyFont="1" applyNumberFormat="1">
      <alignment horizontal="center" vertical="center"/>
    </xf>
    <xf borderId="20" fillId="5" fontId="1" numFmtId="0" xfId="0" applyAlignment="1" applyBorder="1" applyFont="1">
      <alignment horizontal="center" shrinkToFit="0" vertical="center" wrapText="1"/>
    </xf>
    <xf borderId="14" fillId="0" fontId="1" numFmtId="0" xfId="0" applyAlignment="1" applyBorder="1" applyFont="1">
      <alignment horizontal="left" vertical="center"/>
    </xf>
    <xf borderId="14" fillId="0" fontId="1" numFmtId="0" xfId="0" applyAlignment="1" applyBorder="1" applyFont="1">
      <alignment horizontal="center" shrinkToFit="0" vertical="center" wrapText="1"/>
    </xf>
    <xf borderId="14" fillId="0" fontId="1" numFmtId="0" xfId="0" applyAlignment="1" applyBorder="1" applyFont="1">
      <alignment horizontal="center" vertical="center"/>
    </xf>
    <xf borderId="12" fillId="5" fontId="1" numFmtId="0" xfId="0" applyAlignment="1" applyBorder="1" applyFont="1">
      <alignment horizontal="center" shrinkToFit="0" vertical="center" wrapText="1"/>
    </xf>
    <xf borderId="13" fillId="0" fontId="5" numFmtId="0" xfId="0" applyAlignment="1" applyBorder="1" applyFont="1">
      <alignment horizontal="right" vertical="center"/>
    </xf>
    <xf borderId="13" fillId="0" fontId="1" numFmtId="0" xfId="0" applyAlignment="1" applyBorder="1" applyFont="1">
      <alignment horizontal="center" vertical="center"/>
    </xf>
    <xf borderId="18" fillId="3" fontId="1" numFmtId="4" xfId="0" applyAlignment="1" applyBorder="1" applyFont="1" applyNumberFormat="1">
      <alignment horizontal="center" vertical="center"/>
    </xf>
    <xf borderId="13" fillId="0" fontId="1" numFmtId="0" xfId="0" applyAlignment="1" applyBorder="1" applyFont="1">
      <alignment horizontal="left" vertical="center"/>
    </xf>
    <xf borderId="40" fillId="0" fontId="5" numFmtId="0" xfId="0" applyAlignment="1" applyBorder="1" applyFont="1">
      <alignment horizontal="right" vertical="center"/>
    </xf>
    <xf borderId="13" fillId="0" fontId="1" numFmtId="0" xfId="0" applyAlignment="1" applyBorder="1" applyFont="1">
      <alignment horizontal="left" shrinkToFit="0" vertical="center" wrapText="1"/>
    </xf>
    <xf borderId="13" fillId="0" fontId="1" numFmtId="164" xfId="0" applyAlignment="1" applyBorder="1" applyFont="1" applyNumberFormat="1">
      <alignment horizontal="center" vertical="center"/>
    </xf>
    <xf borderId="13" fillId="0" fontId="1" numFmtId="165" xfId="0" applyAlignment="1" applyBorder="1" applyFont="1" applyNumberFormat="1">
      <alignment horizontal="center" vertical="center"/>
    </xf>
    <xf borderId="13" fillId="0" fontId="1" numFmtId="2" xfId="0" applyAlignment="1" applyBorder="1" applyFont="1" applyNumberFormat="1">
      <alignment horizontal="center" vertical="center"/>
    </xf>
    <xf borderId="37" fillId="5" fontId="1" numFmtId="0" xfId="0" applyAlignment="1" applyBorder="1" applyFont="1">
      <alignment horizontal="center" shrinkToFit="0" vertical="center" wrapText="1"/>
    </xf>
    <xf borderId="38" fillId="0" fontId="1" numFmtId="0" xfId="0" applyBorder="1" applyFont="1"/>
    <xf borderId="41" fillId="0" fontId="2" numFmtId="2" xfId="0" applyAlignment="1" applyBorder="1" applyFont="1" applyNumberFormat="1">
      <alignment horizontal="left" shrinkToFit="0" vertical="center" wrapText="1"/>
    </xf>
    <xf borderId="33" fillId="0" fontId="2" numFmtId="2" xfId="0" applyAlignment="1" applyBorder="1" applyFont="1" applyNumberFormat="1">
      <alignment horizontal="center"/>
    </xf>
    <xf borderId="33" fillId="5" fontId="1" numFmtId="2" xfId="0" applyAlignment="1" applyBorder="1" applyFont="1" applyNumberFormat="1">
      <alignment horizontal="center" vertical="center"/>
    </xf>
    <xf borderId="7" fillId="5" fontId="1" numFmtId="4" xfId="0" applyAlignment="1" applyBorder="1" applyFont="1" applyNumberFormat="1">
      <alignment horizontal="right" vertical="center"/>
    </xf>
    <xf borderId="40" fillId="0" fontId="2" numFmtId="2" xfId="0" applyAlignment="1" applyBorder="1" applyFont="1" applyNumberFormat="1">
      <alignment horizontal="left" shrinkToFit="0" vertical="center" wrapText="1"/>
    </xf>
    <xf borderId="13" fillId="0" fontId="2" numFmtId="2" xfId="0" applyAlignment="1" applyBorder="1" applyFont="1" applyNumberFormat="1">
      <alignment horizontal="center"/>
    </xf>
    <xf borderId="13" fillId="5" fontId="1" numFmtId="2" xfId="0" applyAlignment="1" applyBorder="1" applyFont="1" applyNumberFormat="1">
      <alignment horizontal="center" vertical="center"/>
    </xf>
    <xf borderId="42" fillId="0" fontId="2" numFmtId="2" xfId="0" applyAlignment="1" applyBorder="1" applyFont="1" applyNumberFormat="1">
      <alignment horizontal="left" shrinkToFit="0" vertical="center" wrapText="1"/>
    </xf>
    <xf borderId="38" fillId="0" fontId="2" numFmtId="2" xfId="0" applyAlignment="1" applyBorder="1" applyFont="1" applyNumberFormat="1">
      <alignment horizontal="center"/>
    </xf>
    <xf borderId="38" fillId="5" fontId="1" numFmtId="2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externalLink" Target="externalLinks/externalLink1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jpg"/><Relationship Id="rId2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28575</xdr:colOff>
      <xdr:row>0</xdr:row>
      <xdr:rowOff>38100</xdr:rowOff>
    </xdr:from>
    <xdr:ext cx="2466975" cy="771525"/>
    <xdr:pic>
      <xdr:nvPicPr>
        <xdr:cNvPr id="0" name="image2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28575</xdr:colOff>
      <xdr:row>0</xdr:row>
      <xdr:rowOff>38100</xdr:rowOff>
    </xdr:from>
    <xdr:ext cx="2466975" cy="7715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28575</xdr:colOff>
      <xdr:row>0</xdr:row>
      <xdr:rowOff>38100</xdr:rowOff>
    </xdr:from>
    <xdr:ext cx="2466975" cy="7715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28575</xdr:colOff>
      <xdr:row>0</xdr:row>
      <xdr:rowOff>38100</xdr:rowOff>
    </xdr:from>
    <xdr:ext cx="2466975" cy="7715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28575</xdr:colOff>
      <xdr:row>0</xdr:row>
      <xdr:rowOff>38100</xdr:rowOff>
    </xdr:from>
    <xdr:ext cx="2466975" cy="7715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28575</xdr:colOff>
      <xdr:row>0</xdr:row>
      <xdr:rowOff>38100</xdr:rowOff>
    </xdr:from>
    <xdr:ext cx="2466975" cy="7715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28575</xdr:colOff>
      <xdr:row>0</xdr:row>
      <xdr:rowOff>38100</xdr:rowOff>
    </xdr:from>
    <xdr:ext cx="2466975" cy="7715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28575</xdr:colOff>
      <xdr:row>0</xdr:row>
      <xdr:rowOff>38100</xdr:rowOff>
    </xdr:from>
    <xdr:ext cx="2466975" cy="7715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28575</xdr:colOff>
      <xdr:row>0</xdr:row>
      <xdr:rowOff>38100</xdr:rowOff>
    </xdr:from>
    <xdr:ext cx="2466975" cy="7715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19050</xdr:colOff>
      <xdr:row>0</xdr:row>
      <xdr:rowOff>95250</xdr:rowOff>
    </xdr:from>
    <xdr:ext cx="2466975" cy="771525"/>
    <xdr:pic>
      <xdr:nvPicPr>
        <xdr:cNvPr id="0" name="image2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Users\Sergey\Google%2520&#1044;&#1080;&#1089;&#1082;\&#1055;&#1083;&#1086;&#1097;&#1072;&#1076;&#1082;&#1080;\&#1043;&#1091;&#1076;&#1042;&#1072;&#1081;&#1085;\&#1062;&#1059;&#1052;\&#1044;&#1086;&#1075;&#1086;&#1074;&#1086;&#1088;\&#1044;&#1086;&#1087;&#1089;&#1086;&#1075;&#1083;&#1072;&#1096;&#1077;&#1085;&#1080;&#1077;\&#1044;&#1086;&#1087;&#1089;&#1086;&#1075;&#1083;&#1072;&#1096;&#1077;&#1085;&#1080;&#1077;%2520&#1087;&#1086;&#1095;&#1090;&#1080;%2520&#1087;&#1086;&#1089;&#1083;&#1077;&#1076;&#1085;&#1077;&#1077;\&#1062;&#1059;&#1052;%2520&#1086;&#1090;%252021.11.2016%2520&#1082;&#1086;&#1088;&#1088;..xls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Коды"/>
      <sheetName val="ДЦ"/>
      <sheetName val="Лист2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 outlineLevelCol="1"/>
  <cols>
    <col customWidth="1" min="1" max="1" width="12.86"/>
    <col customWidth="1" min="2" max="2" width="77.43"/>
    <col customWidth="1" min="3" max="3" width="10.86"/>
    <col customWidth="1" min="4" max="4" width="13.0"/>
    <col customWidth="1" min="5" max="7" width="13.14"/>
    <col customWidth="1" hidden="1" min="8" max="8" width="20.14" outlineLevel="1"/>
    <col customWidth="1" hidden="1" min="9" max="9" width="19.0" outlineLevel="1"/>
    <col collapsed="1" customWidth="1" min="10" max="10" width="16.86"/>
    <col customWidth="1" min="11" max="25" width="8.71"/>
  </cols>
  <sheetData>
    <row r="1" ht="15.75" customHeight="1">
      <c r="A1" s="1"/>
      <c r="B1" s="1"/>
      <c r="C1" s="1"/>
      <c r="D1" s="2"/>
      <c r="E1" s="1"/>
      <c r="F1" s="1"/>
      <c r="G1" s="3" t="s">
        <v>0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15.75" customHeight="1">
      <c r="A2" s="1"/>
      <c r="B2" s="1"/>
      <c r="C2" s="1"/>
      <c r="D2" s="2"/>
      <c r="E2" s="1"/>
      <c r="F2" s="1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15.75" customHeight="1">
      <c r="A3" s="1"/>
      <c r="B3" s="1"/>
      <c r="C3" s="1"/>
      <c r="D3" s="2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ht="15.75" customHeight="1">
      <c r="A4" s="1"/>
      <c r="B4" s="1"/>
      <c r="C4" s="1"/>
      <c r="D4" s="2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ht="15.75" customHeight="1">
      <c r="A5" s="1"/>
      <c r="B5" s="1"/>
      <c r="C5" s="1"/>
      <c r="D5" s="2"/>
      <c r="E5" s="1"/>
      <c r="F5" s="1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ht="15.75" customHeight="1">
      <c r="A6" s="4" t="s">
        <v>1</v>
      </c>
      <c r="B6" s="5"/>
      <c r="C6" s="5"/>
      <c r="D6" s="5"/>
      <c r="E6" s="5"/>
      <c r="F6" s="5"/>
      <c r="G6" s="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ht="17.25" customHeight="1">
      <c r="A7" s="4" t="s">
        <v>2</v>
      </c>
      <c r="B7" s="5"/>
      <c r="C7" s="5"/>
      <c r="D7" s="5"/>
      <c r="E7" s="5"/>
      <c r="F7" s="5"/>
      <c r="G7" s="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ht="59.25" customHeight="1">
      <c r="A8" s="7" t="s">
        <v>3</v>
      </c>
      <c r="B8" s="8" t="s">
        <v>4</v>
      </c>
      <c r="C8" s="5"/>
      <c r="D8" s="5"/>
      <c r="E8" s="5"/>
      <c r="F8" s="5"/>
      <c r="G8" s="6"/>
      <c r="H8" s="9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ht="102.0" customHeight="1">
      <c r="A9" s="7" t="s">
        <v>5</v>
      </c>
      <c r="B9" s="10" t="s">
        <v>6</v>
      </c>
      <c r="C9" s="11" t="s">
        <v>7</v>
      </c>
      <c r="D9" s="12" t="s">
        <v>8</v>
      </c>
      <c r="E9" s="11" t="s">
        <v>9</v>
      </c>
      <c r="F9" s="11" t="s">
        <v>10</v>
      </c>
      <c r="G9" s="11" t="s">
        <v>11</v>
      </c>
      <c r="H9" s="13"/>
      <c r="I9" s="1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ht="15.75" customHeight="1">
      <c r="A10" s="14">
        <v>1.0</v>
      </c>
      <c r="B10" s="15" t="s">
        <v>12</v>
      </c>
      <c r="C10" s="16"/>
      <c r="D10" s="17"/>
      <c r="E10" s="18"/>
      <c r="F10" s="19"/>
      <c r="G10" s="20"/>
      <c r="H10" s="13">
        <f t="shared" ref="H10:H184" si="1">D10*E10</f>
        <v>0</v>
      </c>
      <c r="I10" s="13">
        <f t="shared" ref="I10:I184" si="2">D10*F10</f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ht="15.75" customHeight="1">
      <c r="A11" s="21">
        <v>2.0</v>
      </c>
      <c r="B11" s="22" t="s">
        <v>13</v>
      </c>
      <c r="C11" s="23" t="s">
        <v>14</v>
      </c>
      <c r="D11" s="24">
        <v>2.0</v>
      </c>
      <c r="E11" s="25"/>
      <c r="F11" s="26"/>
      <c r="G11" s="27">
        <f t="shared" ref="G11:G25" si="3">D11*E11+D11*F11</f>
        <v>0</v>
      </c>
      <c r="H11" s="13">
        <f t="shared" si="1"/>
        <v>0</v>
      </c>
      <c r="I11" s="13">
        <f t="shared" si="2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ht="15.75" customHeight="1">
      <c r="A12" s="21">
        <v>3.0</v>
      </c>
      <c r="B12" s="22" t="s">
        <v>15</v>
      </c>
      <c r="C12" s="23" t="s">
        <v>14</v>
      </c>
      <c r="D12" s="24">
        <v>2.0</v>
      </c>
      <c r="E12" s="25"/>
      <c r="F12" s="26"/>
      <c r="G12" s="27">
        <f t="shared" si="3"/>
        <v>0</v>
      </c>
      <c r="H12" s="13">
        <f t="shared" si="1"/>
        <v>0</v>
      </c>
      <c r="I12" s="13">
        <f t="shared" si="2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15.75" customHeight="1">
      <c r="A13" s="21">
        <v>4.0</v>
      </c>
      <c r="B13" s="22" t="s">
        <v>16</v>
      </c>
      <c r="C13" s="23" t="s">
        <v>14</v>
      </c>
      <c r="D13" s="24">
        <v>5.0</v>
      </c>
      <c r="E13" s="25"/>
      <c r="F13" s="26"/>
      <c r="G13" s="27">
        <f t="shared" si="3"/>
        <v>0</v>
      </c>
      <c r="H13" s="13">
        <f t="shared" si="1"/>
        <v>0</v>
      </c>
      <c r="I13" s="13">
        <f t="shared" si="2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ht="15.75" customHeight="1">
      <c r="A14" s="21">
        <v>5.0</v>
      </c>
      <c r="B14" s="22" t="s">
        <v>17</v>
      </c>
      <c r="C14" s="23" t="s">
        <v>18</v>
      </c>
      <c r="D14" s="24">
        <f t="shared" ref="D14:D15" si="4">16+3.5+3.5+10</f>
        <v>33</v>
      </c>
      <c r="E14" s="25"/>
      <c r="F14" s="26"/>
      <c r="G14" s="27">
        <f t="shared" si="3"/>
        <v>0</v>
      </c>
      <c r="H14" s="13">
        <f t="shared" si="1"/>
        <v>0</v>
      </c>
      <c r="I14" s="13">
        <f t="shared" si="2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ht="15.75" customHeight="1">
      <c r="A15" s="21">
        <v>6.0</v>
      </c>
      <c r="B15" s="22" t="s">
        <v>19</v>
      </c>
      <c r="C15" s="23" t="s">
        <v>18</v>
      </c>
      <c r="D15" s="24">
        <f t="shared" si="4"/>
        <v>33</v>
      </c>
      <c r="E15" s="25"/>
      <c r="F15" s="26"/>
      <c r="G15" s="27">
        <f t="shared" si="3"/>
        <v>0</v>
      </c>
      <c r="H15" s="13">
        <f t="shared" si="1"/>
        <v>0</v>
      </c>
      <c r="I15" s="13">
        <f t="shared" si="2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ht="15.75" customHeight="1">
      <c r="A16" s="21">
        <v>7.0</v>
      </c>
      <c r="B16" s="28" t="s">
        <v>20</v>
      </c>
      <c r="C16" s="29" t="s">
        <v>18</v>
      </c>
      <c r="D16" s="30">
        <v>8.8</v>
      </c>
      <c r="E16" s="25"/>
      <c r="F16" s="26"/>
      <c r="G16" s="27">
        <f t="shared" si="3"/>
        <v>0</v>
      </c>
      <c r="H16" s="13">
        <f t="shared" si="1"/>
        <v>0</v>
      </c>
      <c r="I16" s="13">
        <f t="shared" si="2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15.75" customHeight="1">
      <c r="A17" s="21">
        <v>8.0</v>
      </c>
      <c r="B17" s="22" t="s">
        <v>21</v>
      </c>
      <c r="C17" s="23" t="s">
        <v>22</v>
      </c>
      <c r="D17" s="24">
        <f>36+8+88+25+39+23</f>
        <v>219</v>
      </c>
      <c r="E17" s="25"/>
      <c r="F17" s="26"/>
      <c r="G17" s="27">
        <f t="shared" si="3"/>
        <v>0</v>
      </c>
      <c r="H17" s="13">
        <f t="shared" si="1"/>
        <v>0</v>
      </c>
      <c r="I17" s="13">
        <f t="shared" si="2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ht="15.75" customHeight="1">
      <c r="A18" s="21">
        <v>9.0</v>
      </c>
      <c r="B18" s="22" t="s">
        <v>23</v>
      </c>
      <c r="C18" s="23" t="s">
        <v>22</v>
      </c>
      <c r="D18" s="24">
        <v>36.0</v>
      </c>
      <c r="E18" s="31"/>
      <c r="F18" s="31"/>
      <c r="G18" s="27">
        <f t="shared" si="3"/>
        <v>0</v>
      </c>
      <c r="H18" s="13">
        <f t="shared" si="1"/>
        <v>0</v>
      </c>
      <c r="I18" s="13">
        <f t="shared" si="2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15.75" customHeight="1">
      <c r="A19" s="21">
        <v>10.0</v>
      </c>
      <c r="B19" s="22" t="s">
        <v>24</v>
      </c>
      <c r="C19" s="23" t="s">
        <v>18</v>
      </c>
      <c r="D19" s="24">
        <f>(374+311)*0.05</f>
        <v>34.25</v>
      </c>
      <c r="E19" s="32"/>
      <c r="F19" s="32"/>
      <c r="G19" s="27">
        <f t="shared" si="3"/>
        <v>0</v>
      </c>
      <c r="H19" s="13">
        <f t="shared" si="1"/>
        <v>0</v>
      </c>
      <c r="I19" s="13">
        <f t="shared" si="2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15.75" customHeight="1">
      <c r="A20" s="21">
        <v>11.0</v>
      </c>
      <c r="B20" s="22" t="s">
        <v>25</v>
      </c>
      <c r="C20" s="23" t="s">
        <v>18</v>
      </c>
      <c r="D20" s="24">
        <f>481*0.1</f>
        <v>48.1</v>
      </c>
      <c r="E20" s="32"/>
      <c r="F20" s="32"/>
      <c r="G20" s="27">
        <f t="shared" si="3"/>
        <v>0</v>
      </c>
      <c r="H20" s="13">
        <f t="shared" si="1"/>
        <v>0</v>
      </c>
      <c r="I20" s="13">
        <f t="shared" si="2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75" customHeight="1">
      <c r="A21" s="21">
        <v>12.0</v>
      </c>
      <c r="B21" s="22" t="s">
        <v>26</v>
      </c>
      <c r="C21" s="23" t="s">
        <v>27</v>
      </c>
      <c r="D21" s="24">
        <f>1.75*3</f>
        <v>5.25</v>
      </c>
      <c r="E21" s="32"/>
      <c r="F21" s="32"/>
      <c r="G21" s="27">
        <f t="shared" si="3"/>
        <v>0</v>
      </c>
      <c r="H21" s="13">
        <f t="shared" si="1"/>
        <v>0</v>
      </c>
      <c r="I21" s="13">
        <f t="shared" si="2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75" customHeight="1">
      <c r="A22" s="21">
        <v>13.0</v>
      </c>
      <c r="B22" s="22" t="s">
        <v>28</v>
      </c>
      <c r="C22" s="23" t="s">
        <v>27</v>
      </c>
      <c r="D22" s="24">
        <f>(9*8*3)/1000</f>
        <v>0.216</v>
      </c>
      <c r="E22" s="32"/>
      <c r="F22" s="32"/>
      <c r="G22" s="27">
        <f t="shared" si="3"/>
        <v>0</v>
      </c>
      <c r="H22" s="13">
        <f t="shared" si="1"/>
        <v>0</v>
      </c>
      <c r="I22" s="13">
        <f t="shared" si="2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75" customHeight="1">
      <c r="A23" s="21">
        <v>14.0</v>
      </c>
      <c r="B23" s="22" t="s">
        <v>29</v>
      </c>
      <c r="C23" s="23" t="s">
        <v>18</v>
      </c>
      <c r="D23" s="24">
        <f>1371-4.38-D19-D20</f>
        <v>1284.27</v>
      </c>
      <c r="E23" s="32"/>
      <c r="F23" s="32"/>
      <c r="G23" s="27">
        <f t="shared" si="3"/>
        <v>0</v>
      </c>
      <c r="H23" s="13">
        <f t="shared" si="1"/>
        <v>0</v>
      </c>
      <c r="I23" s="13">
        <f t="shared" si="2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75" customHeight="1">
      <c r="A24" s="21">
        <v>15.0</v>
      </c>
      <c r="B24" s="22" t="s">
        <v>30</v>
      </c>
      <c r="C24" s="23" t="s">
        <v>27</v>
      </c>
      <c r="D24" s="33">
        <f>(D23-D16)*1.4</f>
        <v>1785.658</v>
      </c>
      <c r="E24" s="32"/>
      <c r="F24" s="32"/>
      <c r="G24" s="27">
        <f t="shared" si="3"/>
        <v>0</v>
      </c>
      <c r="H24" s="13">
        <f t="shared" si="1"/>
        <v>0</v>
      </c>
      <c r="I24" s="13">
        <f t="shared" si="2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75" customHeight="1">
      <c r="A25" s="21">
        <v>16.0</v>
      </c>
      <c r="B25" s="22" t="s">
        <v>31</v>
      </c>
      <c r="C25" s="23" t="s">
        <v>27</v>
      </c>
      <c r="D25" s="33">
        <f>210</f>
        <v>210</v>
      </c>
      <c r="E25" s="32"/>
      <c r="F25" s="32"/>
      <c r="G25" s="27">
        <f t="shared" si="3"/>
        <v>0</v>
      </c>
      <c r="H25" s="13">
        <f t="shared" si="1"/>
        <v>0</v>
      </c>
      <c r="I25" s="13">
        <f t="shared" si="2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33.75" customHeight="1">
      <c r="A26" s="21">
        <v>17.0</v>
      </c>
      <c r="B26" s="34" t="s">
        <v>32</v>
      </c>
      <c r="C26" s="35"/>
      <c r="D26" s="36"/>
      <c r="E26" s="37"/>
      <c r="F26" s="37"/>
      <c r="G26" s="38"/>
      <c r="H26" s="13">
        <f t="shared" si="1"/>
        <v>0</v>
      </c>
      <c r="I26" s="13">
        <f t="shared" si="2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5.75" customHeight="1">
      <c r="A27" s="21">
        <v>18.0</v>
      </c>
      <c r="B27" s="22" t="s">
        <v>33</v>
      </c>
      <c r="C27" s="23" t="s">
        <v>34</v>
      </c>
      <c r="D27" s="24">
        <f>1249.31</f>
        <v>1249.31</v>
      </c>
      <c r="E27" s="39"/>
      <c r="F27" s="39"/>
      <c r="G27" s="27">
        <f t="shared" ref="G27:G41" si="5">D27*E27+D27*F27</f>
        <v>0</v>
      </c>
      <c r="H27" s="13">
        <f t="shared" si="1"/>
        <v>0</v>
      </c>
      <c r="I27" s="13">
        <f t="shared" si="2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5.75" customHeight="1">
      <c r="A28" s="21">
        <v>19.0</v>
      </c>
      <c r="B28" s="40" t="s">
        <v>35</v>
      </c>
      <c r="C28" s="23" t="s">
        <v>18</v>
      </c>
      <c r="D28" s="24">
        <f>D27*0.05*1.3*1.02</f>
        <v>82.829253</v>
      </c>
      <c r="E28" s="39"/>
      <c r="F28" s="39"/>
      <c r="G28" s="27">
        <f t="shared" si="5"/>
        <v>0</v>
      </c>
      <c r="H28" s="13">
        <f t="shared" si="1"/>
        <v>0</v>
      </c>
      <c r="I28" s="13">
        <f t="shared" si="2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75" customHeight="1">
      <c r="A29" s="21">
        <v>20.0</v>
      </c>
      <c r="B29" s="22" t="s">
        <v>36</v>
      </c>
      <c r="C29" s="23" t="s">
        <v>34</v>
      </c>
      <c r="D29" s="24">
        <f>D27</f>
        <v>1249.31</v>
      </c>
      <c r="E29" s="39"/>
      <c r="F29" s="39"/>
      <c r="G29" s="27">
        <f t="shared" si="5"/>
        <v>0</v>
      </c>
      <c r="H29" s="13">
        <f t="shared" si="1"/>
        <v>0</v>
      </c>
      <c r="I29" s="13">
        <f t="shared" si="2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15.75" customHeight="1">
      <c r="A30" s="21">
        <v>21.0</v>
      </c>
      <c r="B30" s="40" t="s">
        <v>37</v>
      </c>
      <c r="C30" s="23" t="s">
        <v>34</v>
      </c>
      <c r="D30" s="24">
        <f>D29*1.05</f>
        <v>1311.7755</v>
      </c>
      <c r="E30" s="39"/>
      <c r="F30" s="39"/>
      <c r="G30" s="27">
        <f t="shared" si="5"/>
        <v>0</v>
      </c>
      <c r="H30" s="13">
        <f t="shared" si="1"/>
        <v>0</v>
      </c>
      <c r="I30" s="13">
        <f t="shared" si="2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7.25" customHeight="1">
      <c r="A31" s="21">
        <v>22.0</v>
      </c>
      <c r="B31" s="22" t="s">
        <v>38</v>
      </c>
      <c r="C31" s="23" t="s">
        <v>39</v>
      </c>
      <c r="D31" s="24">
        <v>171.0</v>
      </c>
      <c r="E31" s="39"/>
      <c r="F31" s="39"/>
      <c r="G31" s="27">
        <f t="shared" si="5"/>
        <v>0</v>
      </c>
      <c r="H31" s="13">
        <f t="shared" si="1"/>
        <v>0</v>
      </c>
      <c r="I31" s="13">
        <f t="shared" si="2"/>
        <v>0</v>
      </c>
      <c r="J31" s="4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5.75" customHeight="1">
      <c r="A32" s="21">
        <v>23.0</v>
      </c>
      <c r="B32" s="40" t="s">
        <v>40</v>
      </c>
      <c r="C32" s="23" t="s">
        <v>14</v>
      </c>
      <c r="D32" s="24">
        <v>171.0</v>
      </c>
      <c r="E32" s="39"/>
      <c r="F32" s="39"/>
      <c r="G32" s="27">
        <f t="shared" si="5"/>
        <v>0</v>
      </c>
      <c r="H32" s="13">
        <f t="shared" si="1"/>
        <v>0</v>
      </c>
      <c r="I32" s="13">
        <f t="shared" si="2"/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75" customHeight="1">
      <c r="A33" s="21">
        <v>24.0</v>
      </c>
      <c r="B33" s="40" t="s">
        <v>41</v>
      </c>
      <c r="C33" s="23" t="s">
        <v>18</v>
      </c>
      <c r="D33" s="24">
        <f>D32*0.05*1.02</f>
        <v>8.721</v>
      </c>
      <c r="E33" s="42"/>
      <c r="F33" s="42"/>
      <c r="G33" s="27">
        <f t="shared" si="5"/>
        <v>0</v>
      </c>
      <c r="H33" s="13">
        <f t="shared" si="1"/>
        <v>0</v>
      </c>
      <c r="I33" s="13">
        <f t="shared" si="2"/>
        <v>0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75" customHeight="1">
      <c r="A34" s="21">
        <v>25.0</v>
      </c>
      <c r="B34" s="43" t="s">
        <v>42</v>
      </c>
      <c r="C34" s="23" t="s">
        <v>34</v>
      </c>
      <c r="D34" s="24">
        <f>D27</f>
        <v>1249.31</v>
      </c>
      <c r="E34" s="42"/>
      <c r="F34" s="42"/>
      <c r="G34" s="27">
        <f t="shared" si="5"/>
        <v>0</v>
      </c>
      <c r="H34" s="13">
        <f t="shared" si="1"/>
        <v>0</v>
      </c>
      <c r="I34" s="13">
        <f t="shared" si="2"/>
        <v>0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5.75" customHeight="1">
      <c r="A35" s="21">
        <v>26.0</v>
      </c>
      <c r="B35" s="40" t="s">
        <v>43</v>
      </c>
      <c r="C35" s="23" t="s">
        <v>18</v>
      </c>
      <c r="D35" s="24">
        <f>((D34*1.3)*0.25)</f>
        <v>406.02575</v>
      </c>
      <c r="E35" s="42"/>
      <c r="F35" s="42"/>
      <c r="G35" s="27">
        <f t="shared" si="5"/>
        <v>0</v>
      </c>
      <c r="H35" s="13">
        <f t="shared" si="1"/>
        <v>0</v>
      </c>
      <c r="I35" s="13">
        <f t="shared" si="2"/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75" customHeight="1">
      <c r="A36" s="21">
        <v>27.0</v>
      </c>
      <c r="B36" s="40" t="s">
        <v>44</v>
      </c>
      <c r="C36" s="23" t="s">
        <v>18</v>
      </c>
      <c r="D36" s="24">
        <f>((1250*1.3)*0.05)</f>
        <v>81.25</v>
      </c>
      <c r="E36" s="42"/>
      <c r="F36" s="42"/>
      <c r="G36" s="27">
        <f t="shared" si="5"/>
        <v>0</v>
      </c>
      <c r="H36" s="13">
        <f t="shared" si="1"/>
        <v>0</v>
      </c>
      <c r="I36" s="13">
        <f t="shared" si="2"/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21">
        <v>28.0</v>
      </c>
      <c r="B37" s="22" t="s">
        <v>45</v>
      </c>
      <c r="C37" s="23" t="s">
        <v>34</v>
      </c>
      <c r="D37" s="24">
        <v>1250.0</v>
      </c>
      <c r="E37" s="42"/>
      <c r="F37" s="42"/>
      <c r="G37" s="27">
        <f t="shared" si="5"/>
        <v>0</v>
      </c>
      <c r="H37" s="13">
        <f t="shared" si="1"/>
        <v>0</v>
      </c>
      <c r="I37" s="13">
        <f t="shared" si="2"/>
        <v>0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21">
        <v>29.0</v>
      </c>
      <c r="B38" s="44" t="s">
        <v>46</v>
      </c>
      <c r="C38" s="23" t="s">
        <v>34</v>
      </c>
      <c r="D38" s="24">
        <f>D37*1.02</f>
        <v>1275</v>
      </c>
      <c r="E38" s="42"/>
      <c r="F38" s="42"/>
      <c r="G38" s="27">
        <f t="shared" si="5"/>
        <v>0</v>
      </c>
      <c r="H38" s="13">
        <f t="shared" si="1"/>
        <v>0</v>
      </c>
      <c r="I38" s="13">
        <f t="shared" si="2"/>
        <v>0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5.75" customHeight="1">
      <c r="A39" s="21">
        <v>30.0</v>
      </c>
      <c r="B39" s="40" t="s">
        <v>47</v>
      </c>
      <c r="C39" s="23" t="s">
        <v>18</v>
      </c>
      <c r="D39" s="24">
        <f>D38*1.3*0.05</f>
        <v>82.875</v>
      </c>
      <c r="E39" s="42"/>
      <c r="F39" s="42"/>
      <c r="G39" s="27">
        <f t="shared" si="5"/>
        <v>0</v>
      </c>
      <c r="H39" s="13">
        <f t="shared" si="1"/>
        <v>0</v>
      </c>
      <c r="I39" s="13">
        <f t="shared" si="2"/>
        <v>0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5.75" customHeight="1">
      <c r="A40" s="21">
        <v>31.0</v>
      </c>
      <c r="B40" s="40" t="s">
        <v>35</v>
      </c>
      <c r="C40" s="23" t="s">
        <v>18</v>
      </c>
      <c r="D40" s="24">
        <f>D34*0.04875*1.02</f>
        <v>62.12193975</v>
      </c>
      <c r="E40" s="42"/>
      <c r="F40" s="42"/>
      <c r="G40" s="27">
        <f t="shared" si="5"/>
        <v>0</v>
      </c>
      <c r="H40" s="13">
        <f t="shared" si="1"/>
        <v>0</v>
      </c>
      <c r="I40" s="13">
        <f t="shared" si="2"/>
        <v>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75" customHeight="1">
      <c r="A41" s="21">
        <v>32.0</v>
      </c>
      <c r="B41" s="40" t="s">
        <v>48</v>
      </c>
      <c r="C41" s="23" t="s">
        <v>27</v>
      </c>
      <c r="D41" s="24">
        <f>D40/3*1.2</f>
        <v>24.8487759</v>
      </c>
      <c r="E41" s="42"/>
      <c r="F41" s="42"/>
      <c r="G41" s="27">
        <f t="shared" si="5"/>
        <v>0</v>
      </c>
      <c r="H41" s="13">
        <f t="shared" si="1"/>
        <v>0</v>
      </c>
      <c r="I41" s="13">
        <f t="shared" si="2"/>
        <v>0</v>
      </c>
      <c r="J41" s="1"/>
      <c r="K41" s="1"/>
      <c r="L41" s="45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75" customHeight="1">
      <c r="A42" s="21">
        <v>33.0</v>
      </c>
      <c r="B42" s="34" t="s">
        <v>49</v>
      </c>
      <c r="C42" s="35"/>
      <c r="D42" s="36"/>
      <c r="E42" s="46"/>
      <c r="F42" s="46"/>
      <c r="G42" s="47"/>
      <c r="H42" s="13">
        <f t="shared" si="1"/>
        <v>0</v>
      </c>
      <c r="I42" s="13">
        <f t="shared" si="2"/>
        <v>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21">
        <v>34.0</v>
      </c>
      <c r="B43" s="22" t="s">
        <v>50</v>
      </c>
      <c r="C43" s="23" t="s">
        <v>34</v>
      </c>
      <c r="D43" s="24">
        <v>1864.4</v>
      </c>
      <c r="E43" s="42"/>
      <c r="F43" s="42"/>
      <c r="G43" s="27">
        <f t="shared" ref="G43:G55" si="6">D43*E43+D43*F43</f>
        <v>0</v>
      </c>
      <c r="H43" s="13">
        <f t="shared" si="1"/>
        <v>0</v>
      </c>
      <c r="I43" s="13">
        <f t="shared" si="2"/>
        <v>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21">
        <v>35.0</v>
      </c>
      <c r="B44" s="40" t="s">
        <v>35</v>
      </c>
      <c r="C44" s="23" t="s">
        <v>18</v>
      </c>
      <c r="D44" s="24">
        <f>(D43*1.3)*0.05*1.02</f>
        <v>123.60972</v>
      </c>
      <c r="E44" s="42"/>
      <c r="F44" s="42"/>
      <c r="G44" s="27">
        <f t="shared" si="6"/>
        <v>0</v>
      </c>
      <c r="H44" s="13">
        <f t="shared" si="1"/>
        <v>0</v>
      </c>
      <c r="I44" s="13">
        <f t="shared" si="2"/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75" customHeight="1">
      <c r="A45" s="21">
        <v>36.0</v>
      </c>
      <c r="B45" s="43" t="s">
        <v>51</v>
      </c>
      <c r="C45" s="23" t="s">
        <v>34</v>
      </c>
      <c r="D45" s="24">
        <f>D43</f>
        <v>1864.4</v>
      </c>
      <c r="E45" s="42"/>
      <c r="F45" s="42"/>
      <c r="G45" s="27">
        <f t="shared" si="6"/>
        <v>0</v>
      </c>
      <c r="H45" s="13">
        <f t="shared" si="1"/>
        <v>0</v>
      </c>
      <c r="I45" s="13">
        <f t="shared" si="2"/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75" customHeight="1">
      <c r="A46" s="21">
        <v>37.0</v>
      </c>
      <c r="B46" s="40" t="s">
        <v>52</v>
      </c>
      <c r="C46" s="23" t="s">
        <v>18</v>
      </c>
      <c r="D46" s="24">
        <f>((D45*1.3)*0.12)</f>
        <v>290.8464</v>
      </c>
      <c r="E46" s="42"/>
      <c r="F46" s="42"/>
      <c r="G46" s="27">
        <f t="shared" si="6"/>
        <v>0</v>
      </c>
      <c r="H46" s="13">
        <f t="shared" si="1"/>
        <v>0</v>
      </c>
      <c r="I46" s="13">
        <f t="shared" si="2"/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75" customHeight="1">
      <c r="A47" s="21">
        <v>38.0</v>
      </c>
      <c r="B47" s="40" t="s">
        <v>44</v>
      </c>
      <c r="C47" s="23" t="s">
        <v>18</v>
      </c>
      <c r="D47" s="24">
        <f>((D43*1.3)*0.05)</f>
        <v>121.186</v>
      </c>
      <c r="E47" s="42"/>
      <c r="F47" s="42"/>
      <c r="G47" s="27">
        <f t="shared" si="6"/>
        <v>0</v>
      </c>
      <c r="H47" s="13">
        <f t="shared" si="1"/>
        <v>0</v>
      </c>
      <c r="I47" s="13">
        <f t="shared" si="2"/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0" customHeight="1">
      <c r="A48" s="21">
        <v>39.0</v>
      </c>
      <c r="B48" s="22" t="s">
        <v>53</v>
      </c>
      <c r="C48" s="23" t="s">
        <v>34</v>
      </c>
      <c r="D48" s="24">
        <f>D43-53.9</f>
        <v>1810.5</v>
      </c>
      <c r="E48" s="39"/>
      <c r="F48" s="39"/>
      <c r="G48" s="27">
        <f t="shared" si="6"/>
        <v>0</v>
      </c>
      <c r="H48" s="13">
        <f t="shared" si="1"/>
        <v>0</v>
      </c>
      <c r="I48" s="13">
        <f t="shared" si="2"/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75" customHeight="1">
      <c r="A49" s="21">
        <v>40.0</v>
      </c>
      <c r="B49" s="48" t="s">
        <v>54</v>
      </c>
      <c r="C49" s="23" t="s">
        <v>34</v>
      </c>
      <c r="D49" s="24">
        <f>D48*1.02</f>
        <v>1846.71</v>
      </c>
      <c r="E49" s="39"/>
      <c r="F49" s="39"/>
      <c r="G49" s="27">
        <f t="shared" si="6"/>
        <v>0</v>
      </c>
      <c r="H49" s="13">
        <f t="shared" si="1"/>
        <v>0</v>
      </c>
      <c r="I49" s="13">
        <f t="shared" si="2"/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21">
        <v>41.0</v>
      </c>
      <c r="B50" s="49" t="s">
        <v>55</v>
      </c>
      <c r="C50" s="23" t="s">
        <v>34</v>
      </c>
      <c r="D50" s="24">
        <f>53.9*1.02</f>
        <v>54.978</v>
      </c>
      <c r="E50" s="39"/>
      <c r="F50" s="39"/>
      <c r="G50" s="27">
        <f t="shared" si="6"/>
        <v>0</v>
      </c>
      <c r="H50" s="13">
        <f t="shared" si="1"/>
        <v>0</v>
      </c>
      <c r="I50" s="13">
        <f t="shared" si="2"/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75" customHeight="1">
      <c r="A51" s="21">
        <v>42.0</v>
      </c>
      <c r="B51" s="40" t="s">
        <v>47</v>
      </c>
      <c r="C51" s="23" t="s">
        <v>18</v>
      </c>
      <c r="D51" s="24">
        <f>(D43*1.3)*0.05*1.02</f>
        <v>123.60972</v>
      </c>
      <c r="E51" s="39"/>
      <c r="F51" s="39"/>
      <c r="G51" s="27">
        <f t="shared" si="6"/>
        <v>0</v>
      </c>
      <c r="H51" s="13">
        <f t="shared" si="1"/>
        <v>0</v>
      </c>
      <c r="I51" s="13">
        <f t="shared" si="2"/>
        <v>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75" customHeight="1">
      <c r="A52" s="21">
        <v>43.0</v>
      </c>
      <c r="B52" s="40" t="s">
        <v>48</v>
      </c>
      <c r="C52" s="23" t="s">
        <v>27</v>
      </c>
      <c r="D52" s="24">
        <f>D43*0.007</f>
        <v>13.0508</v>
      </c>
      <c r="E52" s="39"/>
      <c r="F52" s="39"/>
      <c r="G52" s="27">
        <f t="shared" si="6"/>
        <v>0</v>
      </c>
      <c r="H52" s="13">
        <f t="shared" si="1"/>
        <v>0</v>
      </c>
      <c r="I52" s="13">
        <f t="shared" si="2"/>
        <v>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21">
        <v>44.0</v>
      </c>
      <c r="B53" s="22" t="s">
        <v>38</v>
      </c>
      <c r="C53" s="23" t="s">
        <v>39</v>
      </c>
      <c r="D53" s="24">
        <f>17+21+32+48+35+25+42+29+28+35+185</f>
        <v>497</v>
      </c>
      <c r="E53" s="39"/>
      <c r="F53" s="39"/>
      <c r="G53" s="27">
        <f t="shared" si="6"/>
        <v>0</v>
      </c>
      <c r="H53" s="13">
        <f t="shared" si="1"/>
        <v>0</v>
      </c>
      <c r="I53" s="13">
        <f t="shared" si="2"/>
        <v>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15.75" customHeight="1">
      <c r="A54" s="21">
        <v>45.0</v>
      </c>
      <c r="B54" s="40" t="s">
        <v>40</v>
      </c>
      <c r="C54" s="23" t="s">
        <v>14</v>
      </c>
      <c r="D54" s="24">
        <v>497.0</v>
      </c>
      <c r="E54" s="39"/>
      <c r="F54" s="39"/>
      <c r="G54" s="27">
        <f t="shared" si="6"/>
        <v>0</v>
      </c>
      <c r="H54" s="13">
        <f t="shared" si="1"/>
        <v>0</v>
      </c>
      <c r="I54" s="13">
        <f t="shared" si="2"/>
        <v>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21">
        <v>46.0</v>
      </c>
      <c r="B55" s="40" t="s">
        <v>41</v>
      </c>
      <c r="C55" s="23" t="s">
        <v>18</v>
      </c>
      <c r="D55" s="24">
        <f>D54*0.05</f>
        <v>24.85</v>
      </c>
      <c r="E55" s="39"/>
      <c r="F55" s="39"/>
      <c r="G55" s="27">
        <f t="shared" si="6"/>
        <v>0</v>
      </c>
      <c r="H55" s="13">
        <f t="shared" si="1"/>
        <v>0</v>
      </c>
      <c r="I55" s="13">
        <f t="shared" si="2"/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15.75" customHeight="1">
      <c r="A56" s="21">
        <v>47.0</v>
      </c>
      <c r="B56" s="34" t="s">
        <v>56</v>
      </c>
      <c r="C56" s="35"/>
      <c r="D56" s="36"/>
      <c r="E56" s="37"/>
      <c r="F56" s="37"/>
      <c r="G56" s="38"/>
      <c r="H56" s="13">
        <f t="shared" si="1"/>
        <v>0</v>
      </c>
      <c r="I56" s="13">
        <f t="shared" si="2"/>
        <v>0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21">
        <v>48.0</v>
      </c>
      <c r="B57" s="22" t="s">
        <v>57</v>
      </c>
      <c r="C57" s="23" t="s">
        <v>34</v>
      </c>
      <c r="D57" s="24">
        <f>148.68-13.4</f>
        <v>135.28</v>
      </c>
      <c r="E57" s="39"/>
      <c r="F57" s="39"/>
      <c r="G57" s="27">
        <f t="shared" ref="G57:G67" si="7">D57*E57+D57*F57</f>
        <v>0</v>
      </c>
      <c r="H57" s="13">
        <f t="shared" si="1"/>
        <v>0</v>
      </c>
      <c r="I57" s="13">
        <f t="shared" si="2"/>
        <v>0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21">
        <v>49.0</v>
      </c>
      <c r="B58" s="40" t="s">
        <v>35</v>
      </c>
      <c r="C58" s="23" t="s">
        <v>18</v>
      </c>
      <c r="D58" s="24">
        <f>D57*0.05*1.3*1.02</f>
        <v>8.969064</v>
      </c>
      <c r="E58" s="39"/>
      <c r="F58" s="39"/>
      <c r="G58" s="27">
        <f t="shared" si="7"/>
        <v>0</v>
      </c>
      <c r="H58" s="13">
        <f t="shared" si="1"/>
        <v>0</v>
      </c>
      <c r="I58" s="13">
        <f t="shared" si="2"/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21">
        <v>50.0</v>
      </c>
      <c r="B59" s="43" t="s">
        <v>58</v>
      </c>
      <c r="C59" s="23" t="s">
        <v>34</v>
      </c>
      <c r="D59" s="24">
        <f>D57</f>
        <v>135.28</v>
      </c>
      <c r="E59" s="39"/>
      <c r="F59" s="39"/>
      <c r="G59" s="27">
        <f t="shared" si="7"/>
        <v>0</v>
      </c>
      <c r="H59" s="13">
        <f t="shared" si="1"/>
        <v>0</v>
      </c>
      <c r="I59" s="13">
        <f t="shared" si="2"/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5.75" customHeight="1">
      <c r="A60" s="21">
        <v>51.0</v>
      </c>
      <c r="B60" s="40" t="s">
        <v>52</v>
      </c>
      <c r="C60" s="23" t="s">
        <v>18</v>
      </c>
      <c r="D60" s="24">
        <f>D59*0.12*1.3</f>
        <v>21.10368</v>
      </c>
      <c r="E60" s="39"/>
      <c r="F60" s="39"/>
      <c r="G60" s="27">
        <f t="shared" si="7"/>
        <v>0</v>
      </c>
      <c r="H60" s="13">
        <f t="shared" si="1"/>
        <v>0</v>
      </c>
      <c r="I60" s="13">
        <f t="shared" si="2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5.75" customHeight="1">
      <c r="A61" s="21">
        <v>52.0</v>
      </c>
      <c r="B61" s="40" t="s">
        <v>44</v>
      </c>
      <c r="C61" s="23" t="s">
        <v>18</v>
      </c>
      <c r="D61" s="24">
        <f>D59*0.05*1.3</f>
        <v>8.7932</v>
      </c>
      <c r="E61" s="39"/>
      <c r="F61" s="39"/>
      <c r="G61" s="27">
        <f t="shared" si="7"/>
        <v>0</v>
      </c>
      <c r="H61" s="13">
        <f t="shared" si="1"/>
        <v>0</v>
      </c>
      <c r="I61" s="13">
        <f t="shared" si="2"/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21">
        <v>53.0</v>
      </c>
      <c r="B62" s="22" t="s">
        <v>59</v>
      </c>
      <c r="C62" s="23" t="s">
        <v>34</v>
      </c>
      <c r="D62" s="24">
        <f>D57*1.1</f>
        <v>148.808</v>
      </c>
      <c r="E62" s="39"/>
      <c r="F62" s="39"/>
      <c r="G62" s="27">
        <f t="shared" si="7"/>
        <v>0</v>
      </c>
      <c r="H62" s="13">
        <f t="shared" si="1"/>
        <v>0</v>
      </c>
      <c r="I62" s="13">
        <f t="shared" si="2"/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21">
        <v>54.0</v>
      </c>
      <c r="B63" s="40" t="s">
        <v>60</v>
      </c>
      <c r="C63" s="23" t="s">
        <v>34</v>
      </c>
      <c r="D63" s="24">
        <f>D62*1.1</f>
        <v>163.6888</v>
      </c>
      <c r="E63" s="39"/>
      <c r="F63" s="39"/>
      <c r="G63" s="27">
        <f t="shared" si="7"/>
        <v>0</v>
      </c>
      <c r="H63" s="13">
        <f t="shared" si="1"/>
        <v>0</v>
      </c>
      <c r="I63" s="13">
        <f t="shared" si="2"/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21">
        <v>55.0</v>
      </c>
      <c r="B64" s="22" t="s">
        <v>61</v>
      </c>
      <c r="C64" s="23" t="s">
        <v>34</v>
      </c>
      <c r="D64" s="24">
        <f>148.68-13.4</f>
        <v>135.28</v>
      </c>
      <c r="E64" s="39"/>
      <c r="F64" s="39"/>
      <c r="G64" s="27">
        <f t="shared" si="7"/>
        <v>0</v>
      </c>
      <c r="H64" s="13">
        <f t="shared" si="1"/>
        <v>0</v>
      </c>
      <c r="I64" s="13">
        <f t="shared" si="2"/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5.75" customHeight="1">
      <c r="A65" s="21">
        <v>56.0</v>
      </c>
      <c r="B65" s="48" t="s">
        <v>54</v>
      </c>
      <c r="C65" s="23" t="s">
        <v>34</v>
      </c>
      <c r="D65" s="24">
        <f>D64*1.02</f>
        <v>137.9856</v>
      </c>
      <c r="E65" s="39"/>
      <c r="F65" s="39"/>
      <c r="G65" s="27">
        <f t="shared" si="7"/>
        <v>0</v>
      </c>
      <c r="H65" s="13">
        <f t="shared" si="1"/>
        <v>0</v>
      </c>
      <c r="I65" s="13">
        <f t="shared" si="2"/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21">
        <v>57.0</v>
      </c>
      <c r="B66" s="40" t="s">
        <v>62</v>
      </c>
      <c r="C66" s="23" t="s">
        <v>18</v>
      </c>
      <c r="D66" s="24">
        <f>D65*0.04875*1.02</f>
        <v>6.86133396</v>
      </c>
      <c r="E66" s="39"/>
      <c r="F66" s="39"/>
      <c r="G66" s="27">
        <f t="shared" si="7"/>
        <v>0</v>
      </c>
      <c r="H66" s="13">
        <f t="shared" si="1"/>
        <v>0</v>
      </c>
      <c r="I66" s="13">
        <f t="shared" si="2"/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5.75" customHeight="1">
      <c r="A67" s="21">
        <v>58.0</v>
      </c>
      <c r="B67" s="40" t="s">
        <v>48</v>
      </c>
      <c r="C67" s="23" t="s">
        <v>27</v>
      </c>
      <c r="D67" s="24">
        <f>D65*0.007*1.02</f>
        <v>0.985217184</v>
      </c>
      <c r="E67" s="50"/>
      <c r="F67" s="50"/>
      <c r="G67" s="27">
        <f t="shared" si="7"/>
        <v>0</v>
      </c>
      <c r="H67" s="13">
        <f t="shared" si="1"/>
        <v>0</v>
      </c>
      <c r="I67" s="13">
        <f t="shared" si="2"/>
        <v>0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21">
        <v>59.0</v>
      </c>
      <c r="B68" s="34" t="s">
        <v>63</v>
      </c>
      <c r="C68" s="51"/>
      <c r="D68" s="52"/>
      <c r="E68" s="46"/>
      <c r="F68" s="46"/>
      <c r="G68" s="53"/>
      <c r="H68" s="13">
        <f t="shared" si="1"/>
        <v>0</v>
      </c>
      <c r="I68" s="13">
        <f t="shared" si="2"/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5.75" customHeight="1">
      <c r="A69" s="21">
        <v>60.0</v>
      </c>
      <c r="B69" s="22" t="s">
        <v>59</v>
      </c>
      <c r="C69" s="23" t="s">
        <v>34</v>
      </c>
      <c r="D69" s="24">
        <f>714*1.1</f>
        <v>785.4</v>
      </c>
      <c r="E69" s="54"/>
      <c r="F69" s="54"/>
      <c r="G69" s="27">
        <f t="shared" ref="G69:G91" si="8">D69*E69+D69*F69</f>
        <v>0</v>
      </c>
      <c r="H69" s="13">
        <f t="shared" si="1"/>
        <v>0</v>
      </c>
      <c r="I69" s="13">
        <f t="shared" si="2"/>
        <v>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21">
        <v>61.0</v>
      </c>
      <c r="B70" s="40" t="s">
        <v>60</v>
      </c>
      <c r="C70" s="23" t="s">
        <v>34</v>
      </c>
      <c r="D70" s="24">
        <f>D69*1.05</f>
        <v>824.67</v>
      </c>
      <c r="E70" s="39"/>
      <c r="F70" s="39"/>
      <c r="G70" s="27">
        <f t="shared" si="8"/>
        <v>0</v>
      </c>
      <c r="H70" s="13">
        <f t="shared" si="1"/>
        <v>0</v>
      </c>
      <c r="I70" s="13">
        <f t="shared" si="2"/>
        <v>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5.75" customHeight="1">
      <c r="A71" s="21">
        <v>62.0</v>
      </c>
      <c r="B71" s="22" t="s">
        <v>64</v>
      </c>
      <c r="C71" s="23" t="s">
        <v>34</v>
      </c>
      <c r="D71" s="24">
        <v>714.0</v>
      </c>
      <c r="E71" s="39"/>
      <c r="F71" s="39"/>
      <c r="G71" s="27">
        <f t="shared" si="8"/>
        <v>0</v>
      </c>
      <c r="H71" s="13">
        <f t="shared" si="1"/>
        <v>0</v>
      </c>
      <c r="I71" s="13">
        <f t="shared" si="2"/>
        <v>0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21">
        <v>63.0</v>
      </c>
      <c r="B72" s="40" t="s">
        <v>35</v>
      </c>
      <c r="C72" s="23" t="s">
        <v>18</v>
      </c>
      <c r="D72" s="24">
        <f>D71*0.1*1.3*1.02</f>
        <v>94.6764</v>
      </c>
      <c r="E72" s="39"/>
      <c r="F72" s="39"/>
      <c r="G72" s="27">
        <f t="shared" si="8"/>
        <v>0</v>
      </c>
      <c r="H72" s="13">
        <f t="shared" si="1"/>
        <v>0</v>
      </c>
      <c r="I72" s="13">
        <f t="shared" si="2"/>
        <v>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5.75" customHeight="1">
      <c r="A73" s="21">
        <v>64.0</v>
      </c>
      <c r="B73" s="43" t="s">
        <v>65</v>
      </c>
      <c r="C73" s="23" t="s">
        <v>34</v>
      </c>
      <c r="D73" s="24">
        <f>D71</f>
        <v>714</v>
      </c>
      <c r="E73" s="39"/>
      <c r="F73" s="39"/>
      <c r="G73" s="27">
        <f t="shared" si="8"/>
        <v>0</v>
      </c>
      <c r="H73" s="13">
        <f t="shared" si="1"/>
        <v>0</v>
      </c>
      <c r="I73" s="13">
        <f t="shared" si="2"/>
        <v>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21">
        <v>65.0</v>
      </c>
      <c r="B74" s="40" t="s">
        <v>66</v>
      </c>
      <c r="C74" s="23" t="s">
        <v>18</v>
      </c>
      <c r="D74" s="24">
        <f>D73*0.3*1.3</f>
        <v>278.46</v>
      </c>
      <c r="E74" s="39"/>
      <c r="F74" s="39"/>
      <c r="G74" s="27">
        <f t="shared" si="8"/>
        <v>0</v>
      </c>
      <c r="H74" s="13">
        <f t="shared" si="1"/>
        <v>0</v>
      </c>
      <c r="I74" s="13">
        <f t="shared" si="2"/>
        <v>0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5.75" customHeight="1">
      <c r="A75" s="21">
        <v>66.0</v>
      </c>
      <c r="B75" s="40" t="s">
        <v>67</v>
      </c>
      <c r="C75" s="23" t="s">
        <v>18</v>
      </c>
      <c r="D75" s="24">
        <f>D73*0.1*1.3</f>
        <v>92.82</v>
      </c>
      <c r="E75" s="39"/>
      <c r="F75" s="39"/>
      <c r="G75" s="27">
        <f t="shared" si="8"/>
        <v>0</v>
      </c>
      <c r="H75" s="13">
        <f t="shared" si="1"/>
        <v>0</v>
      </c>
      <c r="I75" s="13">
        <f t="shared" si="2"/>
        <v>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21">
        <v>67.0</v>
      </c>
      <c r="B76" s="55" t="s">
        <v>68</v>
      </c>
      <c r="C76" s="29" t="s">
        <v>34</v>
      </c>
      <c r="D76" s="24">
        <f>34.2*21.2</f>
        <v>725.04</v>
      </c>
      <c r="E76" s="39"/>
      <c r="F76" s="39"/>
      <c r="G76" s="27">
        <f t="shared" si="8"/>
        <v>0</v>
      </c>
      <c r="H76" s="13">
        <f t="shared" si="1"/>
        <v>0</v>
      </c>
      <c r="I76" s="13">
        <f t="shared" si="2"/>
        <v>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21">
        <v>68.0</v>
      </c>
      <c r="B77" s="49" t="s">
        <v>69</v>
      </c>
      <c r="C77" s="29" t="s">
        <v>18</v>
      </c>
      <c r="D77" s="24">
        <f>D76*0.06*1.02</f>
        <v>44.372448</v>
      </c>
      <c r="E77" s="39"/>
      <c r="F77" s="39"/>
      <c r="G77" s="27">
        <f t="shared" si="8"/>
        <v>0</v>
      </c>
      <c r="H77" s="13">
        <f t="shared" si="1"/>
        <v>0</v>
      </c>
      <c r="I77" s="13">
        <f t="shared" si="2"/>
        <v>0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21">
        <v>69.0</v>
      </c>
      <c r="B78" s="43" t="s">
        <v>70</v>
      </c>
      <c r="C78" s="23" t="s">
        <v>34</v>
      </c>
      <c r="D78" s="24">
        <f>D71</f>
        <v>714</v>
      </c>
      <c r="E78" s="39"/>
      <c r="F78" s="39"/>
      <c r="G78" s="27">
        <f t="shared" si="8"/>
        <v>0</v>
      </c>
      <c r="H78" s="13">
        <f t="shared" si="1"/>
        <v>0</v>
      </c>
      <c r="I78" s="13">
        <f t="shared" si="2"/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21">
        <v>70.0</v>
      </c>
      <c r="B79" s="40" t="s">
        <v>71</v>
      </c>
      <c r="C79" s="23" t="s">
        <v>27</v>
      </c>
      <c r="D79" s="24">
        <f>(212*34+342*21)*0.95/1000</f>
        <v>13.6705</v>
      </c>
      <c r="E79" s="39"/>
      <c r="F79" s="39"/>
      <c r="G79" s="27">
        <f t="shared" si="8"/>
        <v>0</v>
      </c>
      <c r="H79" s="13">
        <f t="shared" si="1"/>
        <v>0</v>
      </c>
      <c r="I79" s="13">
        <f t="shared" si="2"/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21">
        <v>71.0</v>
      </c>
      <c r="B80" s="40" t="s">
        <v>72</v>
      </c>
      <c r="C80" s="23" t="s">
        <v>18</v>
      </c>
      <c r="D80" s="24">
        <f>D78*0.1*1.02</f>
        <v>72.828</v>
      </c>
      <c r="E80" s="39"/>
      <c r="F80" s="39"/>
      <c r="G80" s="27">
        <f t="shared" si="8"/>
        <v>0</v>
      </c>
      <c r="H80" s="13">
        <f t="shared" si="1"/>
        <v>0</v>
      </c>
      <c r="I80" s="13">
        <f t="shared" si="2"/>
        <v>0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8.0" customHeight="1">
      <c r="A81" s="21">
        <v>72.0</v>
      </c>
      <c r="B81" s="55" t="s">
        <v>73</v>
      </c>
      <c r="C81" s="29" t="s">
        <v>39</v>
      </c>
      <c r="D81" s="30">
        <v>228.0</v>
      </c>
      <c r="E81" s="39"/>
      <c r="F81" s="39"/>
      <c r="G81" s="27">
        <f t="shared" si="8"/>
        <v>0</v>
      </c>
      <c r="H81" s="13">
        <f t="shared" si="1"/>
        <v>0</v>
      </c>
      <c r="I81" s="13">
        <f t="shared" si="2"/>
        <v>0</v>
      </c>
      <c r="J81" s="3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30.75" customHeight="1">
      <c r="A82" s="21">
        <v>73.0</v>
      </c>
      <c r="B82" s="55" t="s">
        <v>74</v>
      </c>
      <c r="C82" s="23" t="s">
        <v>34</v>
      </c>
      <c r="D82" s="24">
        <f>D71</f>
        <v>714</v>
      </c>
      <c r="E82" s="39"/>
      <c r="F82" s="39"/>
      <c r="G82" s="27">
        <f t="shared" si="8"/>
        <v>0</v>
      </c>
      <c r="H82" s="13">
        <f t="shared" si="1"/>
        <v>0</v>
      </c>
      <c r="I82" s="13">
        <f t="shared" si="2"/>
        <v>0</v>
      </c>
      <c r="J82" s="3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 customHeight="1">
      <c r="A83" s="21">
        <v>74.0</v>
      </c>
      <c r="B83" s="44" t="s">
        <v>75</v>
      </c>
      <c r="C83" s="23" t="s">
        <v>76</v>
      </c>
      <c r="D83" s="24">
        <f>D82*0.3</f>
        <v>214.2</v>
      </c>
      <c r="E83" s="39"/>
      <c r="F83" s="39"/>
      <c r="G83" s="27">
        <f t="shared" si="8"/>
        <v>0</v>
      </c>
      <c r="H83" s="13">
        <f t="shared" si="1"/>
        <v>0</v>
      </c>
      <c r="I83" s="13">
        <f t="shared" si="2"/>
        <v>0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21">
        <v>75.0</v>
      </c>
      <c r="B84" s="44" t="s">
        <v>77</v>
      </c>
      <c r="C84" s="23" t="s">
        <v>76</v>
      </c>
      <c r="D84" s="24">
        <f>D82*9</f>
        <v>6426</v>
      </c>
      <c r="E84" s="39"/>
      <c r="F84" s="39"/>
      <c r="G84" s="27">
        <f t="shared" si="8"/>
        <v>0</v>
      </c>
      <c r="H84" s="13">
        <f t="shared" si="1"/>
        <v>0</v>
      </c>
      <c r="I84" s="13">
        <f t="shared" si="2"/>
        <v>0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21">
        <v>76.0</v>
      </c>
      <c r="B85" s="44" t="s">
        <v>78</v>
      </c>
      <c r="C85" s="23" t="s">
        <v>76</v>
      </c>
      <c r="D85" s="24">
        <f>D82*2</f>
        <v>1428</v>
      </c>
      <c r="E85" s="39"/>
      <c r="F85" s="39"/>
      <c r="G85" s="27">
        <f t="shared" si="8"/>
        <v>0</v>
      </c>
      <c r="H85" s="13">
        <f t="shared" si="1"/>
        <v>0</v>
      </c>
      <c r="I85" s="13">
        <f t="shared" si="2"/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21">
        <v>77.0</v>
      </c>
      <c r="B86" s="44" t="s">
        <v>79</v>
      </c>
      <c r="C86" s="23" t="s">
        <v>76</v>
      </c>
      <c r="D86" s="24">
        <f>D82*2</f>
        <v>1428</v>
      </c>
      <c r="E86" s="50"/>
      <c r="F86" s="50"/>
      <c r="G86" s="27">
        <f t="shared" si="8"/>
        <v>0</v>
      </c>
      <c r="H86" s="13">
        <f t="shared" si="1"/>
        <v>0</v>
      </c>
      <c r="I86" s="13">
        <f t="shared" si="2"/>
        <v>0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21">
        <v>78.0</v>
      </c>
      <c r="B87" s="44" t="s">
        <v>80</v>
      </c>
      <c r="C87" s="23" t="s">
        <v>76</v>
      </c>
      <c r="D87" s="24">
        <f>D82*1.5</f>
        <v>1071</v>
      </c>
      <c r="E87" s="50"/>
      <c r="F87" s="50"/>
      <c r="G87" s="27">
        <f t="shared" si="8"/>
        <v>0</v>
      </c>
      <c r="H87" s="13">
        <f t="shared" si="1"/>
        <v>0</v>
      </c>
      <c r="I87" s="13">
        <f t="shared" si="2"/>
        <v>0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21">
        <v>79.0</v>
      </c>
      <c r="B88" s="48" t="s">
        <v>81</v>
      </c>
      <c r="C88" s="56" t="s">
        <v>76</v>
      </c>
      <c r="D88" s="57">
        <f>D82*0.4</f>
        <v>285.6</v>
      </c>
      <c r="E88" s="50"/>
      <c r="F88" s="50"/>
      <c r="G88" s="27">
        <f t="shared" si="8"/>
        <v>0</v>
      </c>
      <c r="H88" s="13">
        <f t="shared" si="1"/>
        <v>0</v>
      </c>
      <c r="I88" s="13">
        <f t="shared" si="2"/>
        <v>0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21">
        <v>80.0</v>
      </c>
      <c r="B89" s="22" t="s">
        <v>82</v>
      </c>
      <c r="C89" s="56" t="s">
        <v>39</v>
      </c>
      <c r="D89" s="57">
        <v>110.0</v>
      </c>
      <c r="E89" s="39"/>
      <c r="F89" s="39"/>
      <c r="G89" s="27">
        <f t="shared" si="8"/>
        <v>0</v>
      </c>
      <c r="H89" s="13">
        <f t="shared" si="1"/>
        <v>0</v>
      </c>
      <c r="I89" s="13">
        <f t="shared" si="2"/>
        <v>0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15.75" customHeight="1">
      <c r="A90" s="21">
        <v>81.0</v>
      </c>
      <c r="B90" s="40" t="s">
        <v>40</v>
      </c>
      <c r="C90" s="23" t="s">
        <v>14</v>
      </c>
      <c r="D90" s="58">
        <v>110.0</v>
      </c>
      <c r="E90" s="39"/>
      <c r="F90" s="39"/>
      <c r="G90" s="27">
        <f t="shared" si="8"/>
        <v>0</v>
      </c>
      <c r="H90" s="13">
        <f t="shared" si="1"/>
        <v>0</v>
      </c>
      <c r="I90" s="13">
        <f t="shared" si="2"/>
        <v>0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21">
        <v>82.0</v>
      </c>
      <c r="B91" s="40" t="s">
        <v>41</v>
      </c>
      <c r="C91" s="23" t="s">
        <v>18</v>
      </c>
      <c r="D91" s="24">
        <f>D90*0.05*1.02</f>
        <v>5.61</v>
      </c>
      <c r="E91" s="39"/>
      <c r="F91" s="39"/>
      <c r="G91" s="27">
        <f t="shared" si="8"/>
        <v>0</v>
      </c>
      <c r="H91" s="13">
        <f t="shared" si="1"/>
        <v>0</v>
      </c>
      <c r="I91" s="13">
        <f t="shared" si="2"/>
        <v>0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21">
        <v>83.0</v>
      </c>
      <c r="B92" s="34" t="s">
        <v>83</v>
      </c>
      <c r="C92" s="51"/>
      <c r="D92" s="52"/>
      <c r="E92" s="46"/>
      <c r="F92" s="46"/>
      <c r="G92" s="53"/>
      <c r="H92" s="13">
        <f t="shared" si="1"/>
        <v>0</v>
      </c>
      <c r="I92" s="13">
        <f t="shared" si="2"/>
        <v>0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21">
        <v>84.0</v>
      </c>
      <c r="B93" s="22" t="s">
        <v>59</v>
      </c>
      <c r="C93" s="23" t="s">
        <v>34</v>
      </c>
      <c r="D93" s="24">
        <f>(243.68-9.3)*1.1</f>
        <v>257.818</v>
      </c>
      <c r="E93" s="54"/>
      <c r="F93" s="54"/>
      <c r="G93" s="27">
        <f t="shared" ref="G93:G115" si="9">D93*E93+D93*F93</f>
        <v>0</v>
      </c>
      <c r="H93" s="13">
        <f t="shared" si="1"/>
        <v>0</v>
      </c>
      <c r="I93" s="13">
        <f t="shared" si="2"/>
        <v>0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5.75" customHeight="1">
      <c r="A94" s="21">
        <v>85.0</v>
      </c>
      <c r="B94" s="40" t="s">
        <v>60</v>
      </c>
      <c r="C94" s="23" t="s">
        <v>34</v>
      </c>
      <c r="D94" s="24">
        <f>D93*1.05</f>
        <v>270.7089</v>
      </c>
      <c r="E94" s="39"/>
      <c r="F94" s="39"/>
      <c r="G94" s="27">
        <f t="shared" si="9"/>
        <v>0</v>
      </c>
      <c r="H94" s="13">
        <f t="shared" si="1"/>
        <v>0</v>
      </c>
      <c r="I94" s="13">
        <f t="shared" si="2"/>
        <v>0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21">
        <v>86.0</v>
      </c>
      <c r="B95" s="22" t="s">
        <v>64</v>
      </c>
      <c r="C95" s="23" t="s">
        <v>34</v>
      </c>
      <c r="D95" s="24">
        <f>243.68-9.3</f>
        <v>234.38</v>
      </c>
      <c r="E95" s="39"/>
      <c r="F95" s="39"/>
      <c r="G95" s="27">
        <f t="shared" si="9"/>
        <v>0</v>
      </c>
      <c r="H95" s="13">
        <f t="shared" si="1"/>
        <v>0</v>
      </c>
      <c r="I95" s="13">
        <f t="shared" si="2"/>
        <v>0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21">
        <v>87.0</v>
      </c>
      <c r="B96" s="40" t="s">
        <v>35</v>
      </c>
      <c r="C96" s="23" t="s">
        <v>18</v>
      </c>
      <c r="D96" s="24">
        <f>D95*0.1*1.3*1.02</f>
        <v>31.078788</v>
      </c>
      <c r="E96" s="39"/>
      <c r="F96" s="39"/>
      <c r="G96" s="27">
        <f t="shared" si="9"/>
        <v>0</v>
      </c>
      <c r="H96" s="13">
        <f t="shared" si="1"/>
        <v>0</v>
      </c>
      <c r="I96" s="13">
        <f t="shared" si="2"/>
        <v>0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21">
        <v>88.0</v>
      </c>
      <c r="B97" s="43" t="s">
        <v>65</v>
      </c>
      <c r="C97" s="23" t="s">
        <v>34</v>
      </c>
      <c r="D97" s="24">
        <f>D95</f>
        <v>234.38</v>
      </c>
      <c r="E97" s="39"/>
      <c r="F97" s="39"/>
      <c r="G97" s="27">
        <f t="shared" si="9"/>
        <v>0</v>
      </c>
      <c r="H97" s="13">
        <f t="shared" si="1"/>
        <v>0</v>
      </c>
      <c r="I97" s="13">
        <f t="shared" si="2"/>
        <v>0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5.75" customHeight="1">
      <c r="A98" s="21">
        <v>89.0</v>
      </c>
      <c r="B98" s="40" t="s">
        <v>66</v>
      </c>
      <c r="C98" s="23" t="s">
        <v>18</v>
      </c>
      <c r="D98" s="24">
        <f>D97*0.3*1.3</f>
        <v>91.4082</v>
      </c>
      <c r="E98" s="39"/>
      <c r="F98" s="39"/>
      <c r="G98" s="27">
        <f t="shared" si="9"/>
        <v>0</v>
      </c>
      <c r="H98" s="13">
        <f t="shared" si="1"/>
        <v>0</v>
      </c>
      <c r="I98" s="13">
        <f t="shared" si="2"/>
        <v>0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5.75" customHeight="1">
      <c r="A99" s="21">
        <v>90.0</v>
      </c>
      <c r="B99" s="40" t="s">
        <v>67</v>
      </c>
      <c r="C99" s="23" t="s">
        <v>18</v>
      </c>
      <c r="D99" s="24">
        <f>D97*0.1*1.3</f>
        <v>30.4694</v>
      </c>
      <c r="E99" s="39"/>
      <c r="F99" s="39"/>
      <c r="G99" s="27">
        <f t="shared" si="9"/>
        <v>0</v>
      </c>
      <c r="H99" s="13">
        <f t="shared" si="1"/>
        <v>0</v>
      </c>
      <c r="I99" s="13">
        <f t="shared" si="2"/>
        <v>0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5.75" customHeight="1">
      <c r="A100" s="21">
        <v>91.0</v>
      </c>
      <c r="B100" s="55" t="s">
        <v>68</v>
      </c>
      <c r="C100" s="29" t="s">
        <v>34</v>
      </c>
      <c r="D100" s="24">
        <f>12.8*20.2</f>
        <v>258.56</v>
      </c>
      <c r="E100" s="39"/>
      <c r="F100" s="39"/>
      <c r="G100" s="27">
        <f t="shared" si="9"/>
        <v>0</v>
      </c>
      <c r="H100" s="13">
        <f t="shared" si="1"/>
        <v>0</v>
      </c>
      <c r="I100" s="13">
        <f t="shared" si="2"/>
        <v>0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21">
        <v>92.0</v>
      </c>
      <c r="B101" s="49" t="s">
        <v>69</v>
      </c>
      <c r="C101" s="29" t="s">
        <v>18</v>
      </c>
      <c r="D101" s="24">
        <f>D100*0.06*1.02</f>
        <v>15.823872</v>
      </c>
      <c r="E101" s="39"/>
      <c r="F101" s="39"/>
      <c r="G101" s="27">
        <f t="shared" si="9"/>
        <v>0</v>
      </c>
      <c r="H101" s="13">
        <f t="shared" si="1"/>
        <v>0</v>
      </c>
      <c r="I101" s="13">
        <f t="shared" si="2"/>
        <v>0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5.75" customHeight="1">
      <c r="A102" s="21">
        <v>93.0</v>
      </c>
      <c r="B102" s="43" t="s">
        <v>84</v>
      </c>
      <c r="C102" s="23" t="s">
        <v>34</v>
      </c>
      <c r="D102" s="24">
        <f>D95</f>
        <v>234.38</v>
      </c>
      <c r="E102" s="39"/>
      <c r="F102" s="39"/>
      <c r="G102" s="27">
        <f t="shared" si="9"/>
        <v>0</v>
      </c>
      <c r="H102" s="13">
        <f t="shared" si="1"/>
        <v>0</v>
      </c>
      <c r="I102" s="13">
        <f t="shared" si="2"/>
        <v>0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5.75" customHeight="1">
      <c r="A103" s="21">
        <v>94.0</v>
      </c>
      <c r="B103" s="40" t="s">
        <v>85</v>
      </c>
      <c r="C103" s="23" t="s">
        <v>27</v>
      </c>
      <c r="D103" s="24">
        <f>(202*13+132*20)*0.95/1000*1.02</f>
        <v>5.102754</v>
      </c>
      <c r="E103" s="39"/>
      <c r="F103" s="39"/>
      <c r="G103" s="27">
        <f t="shared" si="9"/>
        <v>0</v>
      </c>
      <c r="H103" s="13">
        <f t="shared" si="1"/>
        <v>0</v>
      </c>
      <c r="I103" s="13">
        <f t="shared" si="2"/>
        <v>0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21">
        <v>95.0</v>
      </c>
      <c r="B104" s="40" t="s">
        <v>72</v>
      </c>
      <c r="C104" s="23" t="s">
        <v>18</v>
      </c>
      <c r="D104" s="24">
        <f>D102*0.16*1.02</f>
        <v>38.250816</v>
      </c>
      <c r="E104" s="39"/>
      <c r="F104" s="39"/>
      <c r="G104" s="27">
        <f t="shared" si="9"/>
        <v>0</v>
      </c>
      <c r="H104" s="13">
        <f t="shared" si="1"/>
        <v>0</v>
      </c>
      <c r="I104" s="13">
        <f t="shared" si="2"/>
        <v>0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9.5" customHeight="1">
      <c r="A105" s="21">
        <v>96.0</v>
      </c>
      <c r="B105" s="55" t="s">
        <v>86</v>
      </c>
      <c r="C105" s="29" t="s">
        <v>39</v>
      </c>
      <c r="D105" s="24">
        <f>97.8</f>
        <v>97.8</v>
      </c>
      <c r="E105" s="39"/>
      <c r="F105" s="39"/>
      <c r="G105" s="27">
        <f t="shared" si="9"/>
        <v>0</v>
      </c>
      <c r="H105" s="13">
        <f t="shared" si="1"/>
        <v>0</v>
      </c>
      <c r="I105" s="13">
        <f t="shared" si="2"/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27.75" customHeight="1">
      <c r="A106" s="21">
        <v>97.0</v>
      </c>
      <c r="B106" s="43" t="s">
        <v>87</v>
      </c>
      <c r="C106" s="23" t="s">
        <v>34</v>
      </c>
      <c r="D106" s="24">
        <f>D95</f>
        <v>234.38</v>
      </c>
      <c r="E106" s="39"/>
      <c r="F106" s="39"/>
      <c r="G106" s="27">
        <f t="shared" si="9"/>
        <v>0</v>
      </c>
      <c r="H106" s="13">
        <f t="shared" si="1"/>
        <v>0</v>
      </c>
      <c r="I106" s="13">
        <f t="shared" si="2"/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21">
        <v>98.0</v>
      </c>
      <c r="B107" s="44" t="s">
        <v>75</v>
      </c>
      <c r="C107" s="23" t="s">
        <v>76</v>
      </c>
      <c r="D107" s="24">
        <f>D106*0.3</f>
        <v>70.314</v>
      </c>
      <c r="E107" s="39"/>
      <c r="F107" s="39"/>
      <c r="G107" s="27">
        <f t="shared" si="9"/>
        <v>0</v>
      </c>
      <c r="H107" s="13">
        <f t="shared" si="1"/>
        <v>0</v>
      </c>
      <c r="I107" s="13">
        <f t="shared" si="2"/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21">
        <v>99.0</v>
      </c>
      <c r="B108" s="44" t="s">
        <v>77</v>
      </c>
      <c r="C108" s="23" t="s">
        <v>76</v>
      </c>
      <c r="D108" s="24">
        <f>D106*10</f>
        <v>2343.8</v>
      </c>
      <c r="E108" s="39"/>
      <c r="F108" s="39"/>
      <c r="G108" s="27">
        <f t="shared" si="9"/>
        <v>0</v>
      </c>
      <c r="H108" s="13">
        <f t="shared" si="1"/>
        <v>0</v>
      </c>
      <c r="I108" s="13">
        <f t="shared" si="2"/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21">
        <v>100.0</v>
      </c>
      <c r="B109" s="44" t="s">
        <v>78</v>
      </c>
      <c r="C109" s="23" t="s">
        <v>76</v>
      </c>
      <c r="D109" s="24">
        <f>D106*2</f>
        <v>468.76</v>
      </c>
      <c r="E109" s="50"/>
      <c r="F109" s="50"/>
      <c r="G109" s="27">
        <f t="shared" si="9"/>
        <v>0</v>
      </c>
      <c r="H109" s="13">
        <f t="shared" si="1"/>
        <v>0</v>
      </c>
      <c r="I109" s="13">
        <f t="shared" si="2"/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21">
        <v>101.0</v>
      </c>
      <c r="B110" s="44" t="s">
        <v>79</v>
      </c>
      <c r="C110" s="23" t="s">
        <v>76</v>
      </c>
      <c r="D110" s="24">
        <f>D106*2</f>
        <v>468.76</v>
      </c>
      <c r="E110" s="39"/>
      <c r="F110" s="39"/>
      <c r="G110" s="27">
        <f t="shared" si="9"/>
        <v>0</v>
      </c>
      <c r="H110" s="13">
        <f t="shared" si="1"/>
        <v>0</v>
      </c>
      <c r="I110" s="13">
        <f t="shared" si="2"/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21">
        <v>102.0</v>
      </c>
      <c r="B111" s="44" t="s">
        <v>80</v>
      </c>
      <c r="C111" s="23" t="s">
        <v>76</v>
      </c>
      <c r="D111" s="24">
        <f>D106*1.5</f>
        <v>351.57</v>
      </c>
      <c r="E111" s="39"/>
      <c r="F111" s="39"/>
      <c r="G111" s="27">
        <f t="shared" si="9"/>
        <v>0</v>
      </c>
      <c r="H111" s="13">
        <f t="shared" si="1"/>
        <v>0</v>
      </c>
      <c r="I111" s="13">
        <f t="shared" si="2"/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21">
        <v>103.0</v>
      </c>
      <c r="B112" s="48" t="s">
        <v>88</v>
      </c>
      <c r="C112" s="56" t="s">
        <v>76</v>
      </c>
      <c r="D112" s="57">
        <f>D106*0.4</f>
        <v>93.752</v>
      </c>
      <c r="E112" s="39"/>
      <c r="F112" s="39"/>
      <c r="G112" s="27">
        <f t="shared" si="9"/>
        <v>0</v>
      </c>
      <c r="H112" s="13">
        <f t="shared" si="1"/>
        <v>0</v>
      </c>
      <c r="I112" s="13">
        <f t="shared" si="2"/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21">
        <v>104.0</v>
      </c>
      <c r="B113" s="22" t="s">
        <v>82</v>
      </c>
      <c r="C113" s="29" t="s">
        <v>39</v>
      </c>
      <c r="D113" s="59">
        <v>51.0</v>
      </c>
      <c r="E113" s="39"/>
      <c r="F113" s="39"/>
      <c r="G113" s="27">
        <f t="shared" si="9"/>
        <v>0</v>
      </c>
      <c r="H113" s="13">
        <f t="shared" si="1"/>
        <v>0</v>
      </c>
      <c r="I113" s="13">
        <f t="shared" si="2"/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21">
        <v>105.0</v>
      </c>
      <c r="B114" s="40" t="s">
        <v>40</v>
      </c>
      <c r="C114" s="23" t="s">
        <v>14</v>
      </c>
      <c r="D114" s="58">
        <v>51.0</v>
      </c>
      <c r="E114" s="39"/>
      <c r="F114" s="39"/>
      <c r="G114" s="27">
        <f t="shared" si="9"/>
        <v>0</v>
      </c>
      <c r="H114" s="13">
        <f t="shared" si="1"/>
        <v>0</v>
      </c>
      <c r="I114" s="13">
        <f t="shared" si="2"/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21">
        <v>106.0</v>
      </c>
      <c r="B115" s="40" t="s">
        <v>41</v>
      </c>
      <c r="C115" s="23" t="s">
        <v>18</v>
      </c>
      <c r="D115" s="24">
        <f>D114*0.05*1.02</f>
        <v>2.601</v>
      </c>
      <c r="E115" s="39"/>
      <c r="F115" s="39"/>
      <c r="G115" s="27">
        <f t="shared" si="9"/>
        <v>0</v>
      </c>
      <c r="H115" s="13">
        <f t="shared" si="1"/>
        <v>0</v>
      </c>
      <c r="I115" s="13">
        <f t="shared" si="2"/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21">
        <v>107.0</v>
      </c>
      <c r="B116" s="34" t="s">
        <v>89</v>
      </c>
      <c r="C116" s="51"/>
      <c r="D116" s="52"/>
      <c r="E116" s="46"/>
      <c r="F116" s="46"/>
      <c r="G116" s="53"/>
      <c r="H116" s="13">
        <f t="shared" si="1"/>
        <v>0</v>
      </c>
      <c r="I116" s="13">
        <f t="shared" si="2"/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21">
        <v>108.0</v>
      </c>
      <c r="B117" s="43" t="s">
        <v>90</v>
      </c>
      <c r="C117" s="23" t="s">
        <v>34</v>
      </c>
      <c r="D117" s="24">
        <v>7.2</v>
      </c>
      <c r="E117" s="39"/>
      <c r="F117" s="39"/>
      <c r="G117" s="27">
        <f t="shared" ref="G117:G125" si="10">D117*E117+D117*F117</f>
        <v>0</v>
      </c>
      <c r="H117" s="13">
        <f t="shared" si="1"/>
        <v>0</v>
      </c>
      <c r="I117" s="13">
        <f t="shared" si="2"/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21">
        <v>109.0</v>
      </c>
      <c r="B118" s="40" t="s">
        <v>91</v>
      </c>
      <c r="C118" s="23" t="s">
        <v>18</v>
      </c>
      <c r="D118" s="24">
        <f>D117*0.15*1.3</f>
        <v>1.404</v>
      </c>
      <c r="E118" s="39"/>
      <c r="F118" s="39"/>
      <c r="G118" s="27">
        <f t="shared" si="10"/>
        <v>0</v>
      </c>
      <c r="H118" s="13">
        <f t="shared" si="1"/>
        <v>0</v>
      </c>
      <c r="I118" s="13">
        <f t="shared" si="2"/>
        <v>0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21">
        <v>110.0</v>
      </c>
      <c r="B119" s="22" t="s">
        <v>59</v>
      </c>
      <c r="C119" s="23" t="s">
        <v>34</v>
      </c>
      <c r="D119" s="24">
        <f>7.2*1.1</f>
        <v>7.92</v>
      </c>
      <c r="E119" s="39"/>
      <c r="F119" s="39"/>
      <c r="G119" s="27">
        <f t="shared" si="10"/>
        <v>0</v>
      </c>
      <c r="H119" s="13">
        <f t="shared" si="1"/>
        <v>0</v>
      </c>
      <c r="I119" s="13">
        <f t="shared" si="2"/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21">
        <v>111.0</v>
      </c>
      <c r="B120" s="40" t="s">
        <v>92</v>
      </c>
      <c r="C120" s="23" t="s">
        <v>34</v>
      </c>
      <c r="D120" s="24">
        <f>D119*1.1</f>
        <v>8.712</v>
      </c>
      <c r="E120" s="39"/>
      <c r="F120" s="39"/>
      <c r="G120" s="27">
        <f t="shared" si="10"/>
        <v>0</v>
      </c>
      <c r="H120" s="13">
        <f t="shared" si="1"/>
        <v>0</v>
      </c>
      <c r="I120" s="13">
        <f t="shared" si="2"/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21">
        <v>112.0</v>
      </c>
      <c r="B121" s="43" t="s">
        <v>93</v>
      </c>
      <c r="C121" s="23" t="s">
        <v>34</v>
      </c>
      <c r="D121" s="24">
        <v>7.2</v>
      </c>
      <c r="E121" s="39"/>
      <c r="F121" s="39"/>
      <c r="G121" s="27">
        <f t="shared" si="10"/>
        <v>0</v>
      </c>
      <c r="H121" s="13">
        <f t="shared" si="1"/>
        <v>0</v>
      </c>
      <c r="I121" s="13">
        <f t="shared" si="2"/>
        <v>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21">
        <v>113.0</v>
      </c>
      <c r="B122" s="60" t="s">
        <v>91</v>
      </c>
      <c r="C122" s="61" t="s">
        <v>18</v>
      </c>
      <c r="D122" s="58">
        <f>D121*0.15*1.3</f>
        <v>1.404</v>
      </c>
      <c r="E122" s="50"/>
      <c r="F122" s="50"/>
      <c r="G122" s="27">
        <f t="shared" si="10"/>
        <v>0</v>
      </c>
      <c r="H122" s="13">
        <f t="shared" si="1"/>
        <v>0</v>
      </c>
      <c r="I122" s="13">
        <f t="shared" si="2"/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21">
        <v>114.0</v>
      </c>
      <c r="B123" s="22" t="s">
        <v>82</v>
      </c>
      <c r="C123" s="23" t="s">
        <v>94</v>
      </c>
      <c r="D123" s="59">
        <v>14.5</v>
      </c>
      <c r="E123" s="39"/>
      <c r="F123" s="39"/>
      <c r="G123" s="27">
        <f t="shared" si="10"/>
        <v>0</v>
      </c>
      <c r="H123" s="13">
        <f t="shared" si="1"/>
        <v>0</v>
      </c>
      <c r="I123" s="13">
        <f t="shared" si="2"/>
        <v>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21">
        <v>115.0</v>
      </c>
      <c r="B124" s="40" t="s">
        <v>40</v>
      </c>
      <c r="C124" s="23" t="s">
        <v>14</v>
      </c>
      <c r="D124" s="58">
        <v>15.0</v>
      </c>
      <c r="E124" s="39"/>
      <c r="F124" s="39"/>
      <c r="G124" s="27">
        <f t="shared" si="10"/>
        <v>0</v>
      </c>
      <c r="H124" s="13">
        <f t="shared" si="1"/>
        <v>0</v>
      </c>
      <c r="I124" s="13">
        <f t="shared" si="2"/>
        <v>0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21">
        <v>116.0</v>
      </c>
      <c r="B125" s="40" t="s">
        <v>41</v>
      </c>
      <c r="C125" s="23" t="s">
        <v>18</v>
      </c>
      <c r="D125" s="24">
        <f>D124*0.05*1.02</f>
        <v>0.765</v>
      </c>
      <c r="E125" s="39"/>
      <c r="F125" s="39"/>
      <c r="G125" s="27">
        <f t="shared" si="10"/>
        <v>0</v>
      </c>
      <c r="H125" s="13">
        <f t="shared" si="1"/>
        <v>0</v>
      </c>
      <c r="I125" s="13">
        <f t="shared" si="2"/>
        <v>0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21">
        <v>117.0</v>
      </c>
      <c r="B126" s="62" t="s">
        <v>95</v>
      </c>
      <c r="C126" s="51"/>
      <c r="D126" s="52"/>
      <c r="E126" s="63"/>
      <c r="F126" s="63"/>
      <c r="G126" s="53"/>
      <c r="H126" s="13">
        <f t="shared" si="1"/>
        <v>0</v>
      </c>
      <c r="I126" s="13">
        <f t="shared" si="2"/>
        <v>0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15.75" customHeight="1">
      <c r="A127" s="21">
        <v>118.0</v>
      </c>
      <c r="B127" s="43" t="s">
        <v>90</v>
      </c>
      <c r="C127" s="23" t="s">
        <v>34</v>
      </c>
      <c r="D127" s="24">
        <v>7.2</v>
      </c>
      <c r="E127" s="39"/>
      <c r="F127" s="39"/>
      <c r="G127" s="27">
        <f t="shared" ref="G127:G135" si="11">D127*E127+D127*F127</f>
        <v>0</v>
      </c>
      <c r="H127" s="13">
        <f t="shared" si="1"/>
        <v>0</v>
      </c>
      <c r="I127" s="13">
        <f t="shared" si="2"/>
        <v>0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21">
        <v>119.0</v>
      </c>
      <c r="B128" s="40" t="s">
        <v>96</v>
      </c>
      <c r="C128" s="23" t="s">
        <v>18</v>
      </c>
      <c r="D128" s="24">
        <f>D127*0.15*1.3</f>
        <v>1.404</v>
      </c>
      <c r="E128" s="39"/>
      <c r="F128" s="39"/>
      <c r="G128" s="27">
        <f t="shared" si="11"/>
        <v>0</v>
      </c>
      <c r="H128" s="13">
        <f t="shared" si="1"/>
        <v>0</v>
      </c>
      <c r="I128" s="13">
        <f t="shared" si="2"/>
        <v>0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21">
        <v>120.0</v>
      </c>
      <c r="B129" s="22" t="s">
        <v>59</v>
      </c>
      <c r="C129" s="23" t="s">
        <v>34</v>
      </c>
      <c r="D129" s="24">
        <f>7.2*1.1</f>
        <v>7.92</v>
      </c>
      <c r="E129" s="39"/>
      <c r="F129" s="39"/>
      <c r="G129" s="27">
        <f t="shared" si="11"/>
        <v>0</v>
      </c>
      <c r="H129" s="13">
        <f t="shared" si="1"/>
        <v>0</v>
      </c>
      <c r="I129" s="13">
        <f t="shared" si="2"/>
        <v>0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21">
        <v>121.0</v>
      </c>
      <c r="B130" s="40" t="s">
        <v>92</v>
      </c>
      <c r="C130" s="23" t="s">
        <v>34</v>
      </c>
      <c r="D130" s="24">
        <f>D129*1.1</f>
        <v>8.712</v>
      </c>
      <c r="E130" s="39"/>
      <c r="F130" s="39"/>
      <c r="G130" s="27">
        <f t="shared" si="11"/>
        <v>0</v>
      </c>
      <c r="H130" s="13">
        <f t="shared" si="1"/>
        <v>0</v>
      </c>
      <c r="I130" s="13">
        <f t="shared" si="2"/>
        <v>0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15.75" customHeight="1">
      <c r="A131" s="21">
        <v>122.0</v>
      </c>
      <c r="B131" s="43" t="s">
        <v>97</v>
      </c>
      <c r="C131" s="23" t="s">
        <v>34</v>
      </c>
      <c r="D131" s="24">
        <v>7.2</v>
      </c>
      <c r="E131" s="39"/>
      <c r="F131" s="39"/>
      <c r="G131" s="27">
        <f t="shared" si="11"/>
        <v>0</v>
      </c>
      <c r="H131" s="13">
        <f t="shared" si="1"/>
        <v>0</v>
      </c>
      <c r="I131" s="13">
        <f t="shared" si="2"/>
        <v>0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21">
        <v>123.0</v>
      </c>
      <c r="B132" s="60" t="s">
        <v>98</v>
      </c>
      <c r="C132" s="61" t="s">
        <v>18</v>
      </c>
      <c r="D132" s="58">
        <f>D131*0.1*1.02</f>
        <v>0.7344</v>
      </c>
      <c r="E132" s="50"/>
      <c r="F132" s="50"/>
      <c r="G132" s="27">
        <f t="shared" si="11"/>
        <v>0</v>
      </c>
      <c r="H132" s="13">
        <f t="shared" si="1"/>
        <v>0</v>
      </c>
      <c r="I132" s="13">
        <f t="shared" si="2"/>
        <v>0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21">
        <v>124.0</v>
      </c>
      <c r="B133" s="22" t="s">
        <v>82</v>
      </c>
      <c r="C133" s="23" t="s">
        <v>94</v>
      </c>
      <c r="D133" s="59">
        <v>14.5</v>
      </c>
      <c r="E133" s="39"/>
      <c r="F133" s="39"/>
      <c r="G133" s="27">
        <f t="shared" si="11"/>
        <v>0</v>
      </c>
      <c r="H133" s="13">
        <f t="shared" si="1"/>
        <v>0</v>
      </c>
      <c r="I133" s="13">
        <f t="shared" si="2"/>
        <v>0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21">
        <v>125.0</v>
      </c>
      <c r="B134" s="40" t="s">
        <v>40</v>
      </c>
      <c r="C134" s="23" t="s">
        <v>14</v>
      </c>
      <c r="D134" s="58">
        <v>15.0</v>
      </c>
      <c r="E134" s="39"/>
      <c r="F134" s="39"/>
      <c r="G134" s="27">
        <f t="shared" si="11"/>
        <v>0</v>
      </c>
      <c r="H134" s="13">
        <f t="shared" si="1"/>
        <v>0</v>
      </c>
      <c r="I134" s="13">
        <f t="shared" si="2"/>
        <v>0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15.75" customHeight="1">
      <c r="A135" s="21">
        <v>126.0</v>
      </c>
      <c r="B135" s="40" t="s">
        <v>41</v>
      </c>
      <c r="C135" s="23" t="s">
        <v>18</v>
      </c>
      <c r="D135" s="24">
        <f>D134*0.05*1.02</f>
        <v>0.765</v>
      </c>
      <c r="E135" s="39"/>
      <c r="F135" s="39"/>
      <c r="G135" s="27">
        <f t="shared" si="11"/>
        <v>0</v>
      </c>
      <c r="H135" s="13">
        <f t="shared" si="1"/>
        <v>0</v>
      </c>
      <c r="I135" s="13">
        <f t="shared" si="2"/>
        <v>0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21">
        <v>127.0</v>
      </c>
      <c r="B136" s="62" t="s">
        <v>99</v>
      </c>
      <c r="C136" s="51"/>
      <c r="D136" s="52"/>
      <c r="E136" s="63"/>
      <c r="F136" s="63"/>
      <c r="G136" s="53"/>
      <c r="H136" s="13">
        <f t="shared" si="1"/>
        <v>0</v>
      </c>
      <c r="I136" s="13">
        <f t="shared" si="2"/>
        <v>0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15.75" customHeight="1">
      <c r="A137" s="21">
        <v>128.0</v>
      </c>
      <c r="B137" s="43" t="s">
        <v>90</v>
      </c>
      <c r="C137" s="23" t="s">
        <v>34</v>
      </c>
      <c r="D137" s="24">
        <v>7.2</v>
      </c>
      <c r="E137" s="39"/>
      <c r="F137" s="39"/>
      <c r="G137" s="27">
        <f t="shared" ref="G137:G145" si="12">D137*E137+D137*F137</f>
        <v>0</v>
      </c>
      <c r="H137" s="13">
        <f t="shared" si="1"/>
        <v>0</v>
      </c>
      <c r="I137" s="13">
        <f t="shared" si="2"/>
        <v>0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15.75" customHeight="1">
      <c r="A138" s="21">
        <v>129.0</v>
      </c>
      <c r="B138" s="40" t="s">
        <v>96</v>
      </c>
      <c r="C138" s="23" t="s">
        <v>18</v>
      </c>
      <c r="D138" s="24">
        <f>D137*0.15*1.3</f>
        <v>1.404</v>
      </c>
      <c r="E138" s="39"/>
      <c r="F138" s="39"/>
      <c r="G138" s="27">
        <f t="shared" si="12"/>
        <v>0</v>
      </c>
      <c r="H138" s="13">
        <f t="shared" si="1"/>
        <v>0</v>
      </c>
      <c r="I138" s="13">
        <f t="shared" si="2"/>
        <v>0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15.75" customHeight="1">
      <c r="A139" s="21">
        <v>130.0</v>
      </c>
      <c r="B139" s="22" t="s">
        <v>59</v>
      </c>
      <c r="C139" s="23" t="s">
        <v>34</v>
      </c>
      <c r="D139" s="24">
        <f>7.2*1.1</f>
        <v>7.92</v>
      </c>
      <c r="E139" s="39"/>
      <c r="F139" s="39"/>
      <c r="G139" s="27">
        <f t="shared" si="12"/>
        <v>0</v>
      </c>
      <c r="H139" s="13">
        <f t="shared" si="1"/>
        <v>0</v>
      </c>
      <c r="I139" s="13">
        <f t="shared" si="2"/>
        <v>0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21">
        <v>131.0</v>
      </c>
      <c r="B140" s="40" t="s">
        <v>92</v>
      </c>
      <c r="C140" s="23" t="s">
        <v>34</v>
      </c>
      <c r="D140" s="24">
        <f>D139*1.1</f>
        <v>8.712</v>
      </c>
      <c r="E140" s="39"/>
      <c r="F140" s="39"/>
      <c r="G140" s="27">
        <f t="shared" si="12"/>
        <v>0</v>
      </c>
      <c r="H140" s="13">
        <f t="shared" si="1"/>
        <v>0</v>
      </c>
      <c r="I140" s="13">
        <f t="shared" si="2"/>
        <v>0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5.75" customHeight="1">
      <c r="A141" s="21">
        <v>132.0</v>
      </c>
      <c r="B141" s="55" t="s">
        <v>100</v>
      </c>
      <c r="C141" s="23" t="s">
        <v>34</v>
      </c>
      <c r="D141" s="24">
        <v>7.2</v>
      </c>
      <c r="E141" s="39"/>
      <c r="F141" s="39"/>
      <c r="G141" s="27">
        <f t="shared" si="12"/>
        <v>0</v>
      </c>
      <c r="H141" s="13">
        <f t="shared" si="1"/>
        <v>0</v>
      </c>
      <c r="I141" s="13">
        <f t="shared" si="2"/>
        <v>0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75" customHeight="1">
      <c r="A142" s="21">
        <v>133.0</v>
      </c>
      <c r="B142" s="60" t="s">
        <v>35</v>
      </c>
      <c r="C142" s="61" t="s">
        <v>18</v>
      </c>
      <c r="D142" s="58">
        <f>D141*0.15*1.02</f>
        <v>1.1016</v>
      </c>
      <c r="E142" s="50"/>
      <c r="F142" s="50"/>
      <c r="G142" s="27">
        <f t="shared" si="12"/>
        <v>0</v>
      </c>
      <c r="H142" s="13">
        <f t="shared" si="1"/>
        <v>0</v>
      </c>
      <c r="I142" s="13">
        <f t="shared" si="2"/>
        <v>0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5.75" customHeight="1">
      <c r="A143" s="21">
        <v>134.0</v>
      </c>
      <c r="B143" s="22" t="s">
        <v>82</v>
      </c>
      <c r="C143" s="23" t="s">
        <v>94</v>
      </c>
      <c r="D143" s="59">
        <v>14.5</v>
      </c>
      <c r="E143" s="39"/>
      <c r="F143" s="39"/>
      <c r="G143" s="27">
        <f t="shared" si="12"/>
        <v>0</v>
      </c>
      <c r="H143" s="13">
        <f t="shared" si="1"/>
        <v>0</v>
      </c>
      <c r="I143" s="13">
        <f t="shared" si="2"/>
        <v>0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21">
        <v>135.0</v>
      </c>
      <c r="B144" s="40" t="s">
        <v>101</v>
      </c>
      <c r="C144" s="23" t="s">
        <v>14</v>
      </c>
      <c r="D144" s="58">
        <v>15.0</v>
      </c>
      <c r="E144" s="39"/>
      <c r="F144" s="39"/>
      <c r="G144" s="27">
        <f t="shared" si="12"/>
        <v>0</v>
      </c>
      <c r="H144" s="13">
        <f t="shared" si="1"/>
        <v>0</v>
      </c>
      <c r="I144" s="13">
        <f t="shared" si="2"/>
        <v>0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5.75" customHeight="1">
      <c r="A145" s="21">
        <v>136.0</v>
      </c>
      <c r="B145" s="40" t="s">
        <v>41</v>
      </c>
      <c r="C145" s="23" t="s">
        <v>18</v>
      </c>
      <c r="D145" s="24">
        <f>D144*0.05*1.02</f>
        <v>0.765</v>
      </c>
      <c r="E145" s="39"/>
      <c r="F145" s="39"/>
      <c r="G145" s="27">
        <f t="shared" si="12"/>
        <v>0</v>
      </c>
      <c r="H145" s="13">
        <f t="shared" si="1"/>
        <v>0</v>
      </c>
      <c r="I145" s="13">
        <f t="shared" si="2"/>
        <v>0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5.75" customHeight="1">
      <c r="A146" s="21">
        <v>137.0</v>
      </c>
      <c r="B146" s="62" t="s">
        <v>102</v>
      </c>
      <c r="C146" s="51"/>
      <c r="D146" s="52"/>
      <c r="E146" s="63"/>
      <c r="F146" s="63"/>
      <c r="G146" s="53"/>
      <c r="H146" s="13">
        <f t="shared" si="1"/>
        <v>0</v>
      </c>
      <c r="I146" s="13">
        <f t="shared" si="2"/>
        <v>0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5.75" customHeight="1">
      <c r="A147" s="21">
        <v>138.0</v>
      </c>
      <c r="B147" s="43" t="s">
        <v>90</v>
      </c>
      <c r="C147" s="23" t="s">
        <v>34</v>
      </c>
      <c r="D147" s="24">
        <v>7.2</v>
      </c>
      <c r="E147" s="39"/>
      <c r="F147" s="39"/>
      <c r="G147" s="27">
        <f t="shared" ref="G147:G155" si="13">D147*E147+D147*F147</f>
        <v>0</v>
      </c>
      <c r="H147" s="13">
        <f t="shared" si="1"/>
        <v>0</v>
      </c>
      <c r="I147" s="13">
        <f t="shared" si="2"/>
        <v>0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21">
        <v>139.0</v>
      </c>
      <c r="B148" s="40" t="s">
        <v>96</v>
      </c>
      <c r="C148" s="23" t="s">
        <v>18</v>
      </c>
      <c r="D148" s="24">
        <f>D147*0.15*1.3</f>
        <v>1.404</v>
      </c>
      <c r="E148" s="39"/>
      <c r="F148" s="39"/>
      <c r="G148" s="27">
        <f t="shared" si="13"/>
        <v>0</v>
      </c>
      <c r="H148" s="13">
        <f t="shared" si="1"/>
        <v>0</v>
      </c>
      <c r="I148" s="13">
        <f t="shared" si="2"/>
        <v>0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21">
        <v>140.0</v>
      </c>
      <c r="B149" s="22" t="s">
        <v>59</v>
      </c>
      <c r="C149" s="23" t="s">
        <v>34</v>
      </c>
      <c r="D149" s="24">
        <f>7.2*1.1</f>
        <v>7.92</v>
      </c>
      <c r="E149" s="39"/>
      <c r="F149" s="39"/>
      <c r="G149" s="27">
        <f t="shared" si="13"/>
        <v>0</v>
      </c>
      <c r="H149" s="13">
        <f t="shared" si="1"/>
        <v>0</v>
      </c>
      <c r="I149" s="13">
        <f t="shared" si="2"/>
        <v>0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21">
        <v>141.0</v>
      </c>
      <c r="B150" s="40" t="s">
        <v>92</v>
      </c>
      <c r="C150" s="23" t="s">
        <v>34</v>
      </c>
      <c r="D150" s="24">
        <f>D149*1.1</f>
        <v>8.712</v>
      </c>
      <c r="E150" s="39"/>
      <c r="F150" s="39"/>
      <c r="G150" s="27">
        <f t="shared" si="13"/>
        <v>0</v>
      </c>
      <c r="H150" s="13">
        <f t="shared" si="1"/>
        <v>0</v>
      </c>
      <c r="I150" s="13">
        <f t="shared" si="2"/>
        <v>0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21">
        <v>142.0</v>
      </c>
      <c r="B151" s="43" t="s">
        <v>103</v>
      </c>
      <c r="C151" s="23" t="s">
        <v>34</v>
      </c>
      <c r="D151" s="24">
        <v>7.2</v>
      </c>
      <c r="E151" s="39"/>
      <c r="F151" s="39"/>
      <c r="G151" s="27">
        <f t="shared" si="13"/>
        <v>0</v>
      </c>
      <c r="H151" s="13">
        <f t="shared" si="1"/>
        <v>0</v>
      </c>
      <c r="I151" s="13">
        <f t="shared" si="2"/>
        <v>0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21">
        <v>143.0</v>
      </c>
      <c r="B152" s="60" t="s">
        <v>104</v>
      </c>
      <c r="C152" s="61" t="s">
        <v>18</v>
      </c>
      <c r="D152" s="58">
        <f>D151*0.1*1.02</f>
        <v>0.7344</v>
      </c>
      <c r="E152" s="50"/>
      <c r="F152" s="50"/>
      <c r="G152" s="27">
        <f t="shared" si="13"/>
        <v>0</v>
      </c>
      <c r="H152" s="13">
        <f t="shared" si="1"/>
        <v>0</v>
      </c>
      <c r="I152" s="13">
        <f t="shared" si="2"/>
        <v>0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21">
        <v>144.0</v>
      </c>
      <c r="B153" s="22" t="s">
        <v>82</v>
      </c>
      <c r="C153" s="23" t="s">
        <v>94</v>
      </c>
      <c r="D153" s="59">
        <v>14.5</v>
      </c>
      <c r="E153" s="39"/>
      <c r="F153" s="39"/>
      <c r="G153" s="27">
        <f t="shared" si="13"/>
        <v>0</v>
      </c>
      <c r="H153" s="13">
        <f t="shared" si="1"/>
        <v>0</v>
      </c>
      <c r="I153" s="13">
        <f t="shared" si="2"/>
        <v>0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21">
        <v>145.0</v>
      </c>
      <c r="B154" s="40" t="s">
        <v>40</v>
      </c>
      <c r="C154" s="23" t="s">
        <v>14</v>
      </c>
      <c r="D154" s="58">
        <v>15.0</v>
      </c>
      <c r="E154" s="39"/>
      <c r="F154" s="39"/>
      <c r="G154" s="27">
        <f t="shared" si="13"/>
        <v>0</v>
      </c>
      <c r="H154" s="13">
        <f t="shared" si="1"/>
        <v>0</v>
      </c>
      <c r="I154" s="13">
        <f t="shared" si="2"/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21">
        <v>146.0</v>
      </c>
      <c r="B155" s="40" t="s">
        <v>41</v>
      </c>
      <c r="C155" s="23" t="s">
        <v>18</v>
      </c>
      <c r="D155" s="24">
        <f>D154*0.05*1.02</f>
        <v>0.765</v>
      </c>
      <c r="E155" s="39"/>
      <c r="F155" s="39"/>
      <c r="G155" s="27">
        <f t="shared" si="13"/>
        <v>0</v>
      </c>
      <c r="H155" s="13">
        <f t="shared" si="1"/>
        <v>0</v>
      </c>
      <c r="I155" s="13">
        <f t="shared" si="2"/>
        <v>0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21">
        <v>147.0</v>
      </c>
      <c r="B156" s="62" t="s">
        <v>105</v>
      </c>
      <c r="C156" s="51"/>
      <c r="D156" s="52"/>
      <c r="E156" s="64"/>
      <c r="F156" s="64"/>
      <c r="G156" s="53"/>
      <c r="H156" s="13">
        <f t="shared" si="1"/>
        <v>0</v>
      </c>
      <c r="I156" s="13">
        <f t="shared" si="2"/>
        <v>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21">
        <v>148.0</v>
      </c>
      <c r="B157" s="22" t="s">
        <v>59</v>
      </c>
      <c r="C157" s="23" t="s">
        <v>34</v>
      </c>
      <c r="D157" s="65">
        <f>7.2*1.1</f>
        <v>7.92</v>
      </c>
      <c r="E157" s="42"/>
      <c r="F157" s="42"/>
      <c r="G157" s="27">
        <f t="shared" ref="G157:G165" si="14">D157*E157+D157*F157</f>
        <v>0</v>
      </c>
      <c r="H157" s="13">
        <f t="shared" si="1"/>
        <v>0</v>
      </c>
      <c r="I157" s="13">
        <f t="shared" si="2"/>
        <v>0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21">
        <v>149.0</v>
      </c>
      <c r="B158" s="40" t="s">
        <v>92</v>
      </c>
      <c r="C158" s="23" t="s">
        <v>34</v>
      </c>
      <c r="D158" s="65">
        <f>D157*1.1</f>
        <v>8.712</v>
      </c>
      <c r="E158" s="42"/>
      <c r="F158" s="42"/>
      <c r="G158" s="27">
        <f t="shared" si="14"/>
        <v>0</v>
      </c>
      <c r="H158" s="13">
        <f t="shared" si="1"/>
        <v>0</v>
      </c>
      <c r="I158" s="13">
        <f t="shared" si="2"/>
        <v>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21">
        <v>150.0</v>
      </c>
      <c r="B159" s="43" t="s">
        <v>90</v>
      </c>
      <c r="C159" s="23" t="s">
        <v>34</v>
      </c>
      <c r="D159" s="24">
        <v>7.2</v>
      </c>
      <c r="E159" s="54"/>
      <c r="F159" s="54"/>
      <c r="G159" s="27">
        <f t="shared" si="14"/>
        <v>0</v>
      </c>
      <c r="H159" s="13">
        <f t="shared" si="1"/>
        <v>0</v>
      </c>
      <c r="I159" s="13">
        <f t="shared" si="2"/>
        <v>0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21">
        <v>151.0</v>
      </c>
      <c r="B160" s="40" t="s">
        <v>96</v>
      </c>
      <c r="C160" s="23" t="s">
        <v>18</v>
      </c>
      <c r="D160" s="24">
        <f>D159*0.15*1.3</f>
        <v>1.404</v>
      </c>
      <c r="E160" s="39"/>
      <c r="F160" s="39"/>
      <c r="G160" s="27">
        <f t="shared" si="14"/>
        <v>0</v>
      </c>
      <c r="H160" s="13">
        <f t="shared" si="1"/>
        <v>0</v>
      </c>
      <c r="I160" s="13">
        <f t="shared" si="2"/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21">
        <v>152.0</v>
      </c>
      <c r="B161" s="43" t="s">
        <v>106</v>
      </c>
      <c r="C161" s="23" t="s">
        <v>34</v>
      </c>
      <c r="D161" s="24">
        <v>7.2</v>
      </c>
      <c r="E161" s="39"/>
      <c r="F161" s="39"/>
      <c r="G161" s="27">
        <f t="shared" si="14"/>
        <v>0</v>
      </c>
      <c r="H161" s="13">
        <f t="shared" si="1"/>
        <v>0</v>
      </c>
      <c r="I161" s="13">
        <f t="shared" si="2"/>
        <v>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21">
        <v>153.0</v>
      </c>
      <c r="B162" s="60" t="s">
        <v>107</v>
      </c>
      <c r="C162" s="61" t="s">
        <v>34</v>
      </c>
      <c r="D162" s="58">
        <f>7.2*1.02</f>
        <v>7.344</v>
      </c>
      <c r="E162" s="50"/>
      <c r="F162" s="50"/>
      <c r="G162" s="27">
        <f t="shared" si="14"/>
        <v>0</v>
      </c>
      <c r="H162" s="13">
        <f t="shared" si="1"/>
        <v>0</v>
      </c>
      <c r="I162" s="13">
        <f t="shared" si="2"/>
        <v>0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21">
        <v>154.0</v>
      </c>
      <c r="B163" s="22" t="s">
        <v>82</v>
      </c>
      <c r="C163" s="23" t="s">
        <v>94</v>
      </c>
      <c r="D163" s="59">
        <v>14.5</v>
      </c>
      <c r="E163" s="39"/>
      <c r="F163" s="39"/>
      <c r="G163" s="27">
        <f t="shared" si="14"/>
        <v>0</v>
      </c>
      <c r="H163" s="13">
        <f t="shared" si="1"/>
        <v>0</v>
      </c>
      <c r="I163" s="13">
        <f t="shared" si="2"/>
        <v>0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5.75" customHeight="1">
      <c r="A164" s="21">
        <v>155.0</v>
      </c>
      <c r="B164" s="40" t="s">
        <v>40</v>
      </c>
      <c r="C164" s="23" t="s">
        <v>14</v>
      </c>
      <c r="D164" s="58">
        <v>15.0</v>
      </c>
      <c r="E164" s="39"/>
      <c r="F164" s="39"/>
      <c r="G164" s="27">
        <f t="shared" si="14"/>
        <v>0</v>
      </c>
      <c r="H164" s="13">
        <f t="shared" si="1"/>
        <v>0</v>
      </c>
      <c r="I164" s="13">
        <f t="shared" si="2"/>
        <v>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21">
        <v>156.0</v>
      </c>
      <c r="B165" s="40" t="s">
        <v>41</v>
      </c>
      <c r="C165" s="23" t="s">
        <v>18</v>
      </c>
      <c r="D165" s="24">
        <f>D164*0.05*1.02</f>
        <v>0.765</v>
      </c>
      <c r="E165" s="39"/>
      <c r="F165" s="39"/>
      <c r="G165" s="27">
        <f t="shared" si="14"/>
        <v>0</v>
      </c>
      <c r="H165" s="13">
        <f t="shared" si="1"/>
        <v>0</v>
      </c>
      <c r="I165" s="13">
        <f t="shared" si="2"/>
        <v>0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30.75" customHeight="1">
      <c r="A166" s="21">
        <v>157.0</v>
      </c>
      <c r="B166" s="62" t="s">
        <v>108</v>
      </c>
      <c r="C166" s="51"/>
      <c r="D166" s="52"/>
      <c r="E166" s="63"/>
      <c r="F166" s="63"/>
      <c r="G166" s="53"/>
      <c r="H166" s="13">
        <f t="shared" si="1"/>
        <v>0</v>
      </c>
      <c r="I166" s="13">
        <f t="shared" si="2"/>
        <v>0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21">
        <v>158.0</v>
      </c>
      <c r="B167" s="43" t="s">
        <v>109</v>
      </c>
      <c r="C167" s="23" t="s">
        <v>34</v>
      </c>
      <c r="D167" s="24">
        <v>7.2</v>
      </c>
      <c r="E167" s="66"/>
      <c r="F167" s="54"/>
      <c r="G167" s="27">
        <f t="shared" ref="G167:G176" si="15">D167*E167+D167*F167</f>
        <v>0</v>
      </c>
      <c r="H167" s="13">
        <f t="shared" si="1"/>
        <v>0</v>
      </c>
      <c r="I167" s="13">
        <f t="shared" si="2"/>
        <v>0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5.75" customHeight="1">
      <c r="A168" s="21">
        <v>159.0</v>
      </c>
      <c r="B168" s="40" t="s">
        <v>35</v>
      </c>
      <c r="C168" s="23" t="s">
        <v>18</v>
      </c>
      <c r="D168" s="24">
        <f>D167*0.05*1.02</f>
        <v>0.3672</v>
      </c>
      <c r="E168" s="39"/>
      <c r="F168" s="39"/>
      <c r="G168" s="27">
        <f t="shared" si="15"/>
        <v>0</v>
      </c>
      <c r="H168" s="13">
        <f t="shared" si="1"/>
        <v>0</v>
      </c>
      <c r="I168" s="13">
        <f t="shared" si="2"/>
        <v>0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21">
        <v>160.0</v>
      </c>
      <c r="B169" s="22" t="s">
        <v>59</v>
      </c>
      <c r="C169" s="23" t="s">
        <v>34</v>
      </c>
      <c r="D169" s="24">
        <f>7.2*1.1</f>
        <v>7.92</v>
      </c>
      <c r="E169" s="39"/>
      <c r="F169" s="39"/>
      <c r="G169" s="27">
        <f t="shared" si="15"/>
        <v>0</v>
      </c>
      <c r="H169" s="13">
        <f t="shared" si="1"/>
        <v>0</v>
      </c>
      <c r="I169" s="13">
        <f t="shared" si="2"/>
        <v>0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5.75" customHeight="1">
      <c r="A170" s="21">
        <v>161.0</v>
      </c>
      <c r="B170" s="40" t="s">
        <v>92</v>
      </c>
      <c r="C170" s="23" t="s">
        <v>34</v>
      </c>
      <c r="D170" s="24">
        <f>D169*1.1</f>
        <v>8.712</v>
      </c>
      <c r="E170" s="39"/>
      <c r="F170" s="39"/>
      <c r="G170" s="27">
        <f t="shared" si="15"/>
        <v>0</v>
      </c>
      <c r="H170" s="13">
        <f t="shared" si="1"/>
        <v>0</v>
      </c>
      <c r="I170" s="13">
        <f t="shared" si="2"/>
        <v>0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21">
        <v>162.0</v>
      </c>
      <c r="B171" s="43" t="s">
        <v>110</v>
      </c>
      <c r="C171" s="23" t="s">
        <v>34</v>
      </c>
      <c r="D171" s="24">
        <v>7.2</v>
      </c>
      <c r="E171" s="39"/>
      <c r="F171" s="39"/>
      <c r="G171" s="27">
        <f t="shared" si="15"/>
        <v>0</v>
      </c>
      <c r="H171" s="13">
        <f t="shared" si="1"/>
        <v>0</v>
      </c>
      <c r="I171" s="13">
        <f t="shared" si="2"/>
        <v>0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5.75" customHeight="1">
      <c r="A172" s="21">
        <v>163.0</v>
      </c>
      <c r="B172" s="40" t="s">
        <v>44</v>
      </c>
      <c r="C172" s="23" t="s">
        <v>18</v>
      </c>
      <c r="D172" s="24">
        <f>D171*0.05*1.3</f>
        <v>0.468</v>
      </c>
      <c r="E172" s="39"/>
      <c r="F172" s="39"/>
      <c r="G172" s="27">
        <f t="shared" si="15"/>
        <v>0</v>
      </c>
      <c r="H172" s="13">
        <f t="shared" si="1"/>
        <v>0</v>
      </c>
      <c r="I172" s="13">
        <f t="shared" si="2"/>
        <v>0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21">
        <v>164.0</v>
      </c>
      <c r="B173" s="22" t="s">
        <v>111</v>
      </c>
      <c r="C173" s="23" t="s">
        <v>34</v>
      </c>
      <c r="D173" s="24">
        <v>7.2</v>
      </c>
      <c r="E173" s="39"/>
      <c r="F173" s="39"/>
      <c r="G173" s="27">
        <f t="shared" si="15"/>
        <v>0</v>
      </c>
      <c r="H173" s="13">
        <f t="shared" si="1"/>
        <v>0</v>
      </c>
      <c r="I173" s="13">
        <f t="shared" si="2"/>
        <v>0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5.75" customHeight="1">
      <c r="A174" s="21">
        <v>165.0</v>
      </c>
      <c r="B174" s="67" t="s">
        <v>112</v>
      </c>
      <c r="C174" s="23" t="s">
        <v>34</v>
      </c>
      <c r="D174" s="24">
        <f>D173*1.02</f>
        <v>7.344</v>
      </c>
      <c r="E174" s="39"/>
      <c r="F174" s="39"/>
      <c r="G174" s="27">
        <f t="shared" si="15"/>
        <v>0</v>
      </c>
      <c r="H174" s="13">
        <f t="shared" si="1"/>
        <v>0</v>
      </c>
      <c r="I174" s="13">
        <f t="shared" si="2"/>
        <v>0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21">
        <v>166.0</v>
      </c>
      <c r="B175" s="40" t="s">
        <v>113</v>
      </c>
      <c r="C175" s="23" t="s">
        <v>18</v>
      </c>
      <c r="D175" s="24">
        <f>D171*0.05*1.3</f>
        <v>0.468</v>
      </c>
      <c r="E175" s="39"/>
      <c r="F175" s="39"/>
      <c r="G175" s="27">
        <f t="shared" si="15"/>
        <v>0</v>
      </c>
      <c r="H175" s="13">
        <f t="shared" si="1"/>
        <v>0</v>
      </c>
      <c r="I175" s="13">
        <f t="shared" si="2"/>
        <v>0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21">
        <v>167.0</v>
      </c>
      <c r="B176" s="40" t="s">
        <v>48</v>
      </c>
      <c r="C176" s="23" t="s">
        <v>27</v>
      </c>
      <c r="D176" s="24">
        <f>D167*0.007</f>
        <v>0.0504</v>
      </c>
      <c r="E176" s="39"/>
      <c r="F176" s="39"/>
      <c r="G176" s="27">
        <f t="shared" si="15"/>
        <v>0</v>
      </c>
      <c r="H176" s="13">
        <f t="shared" si="1"/>
        <v>0</v>
      </c>
      <c r="I176" s="13">
        <f t="shared" si="2"/>
        <v>0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21">
        <v>168.0</v>
      </c>
      <c r="B177" s="68" t="s">
        <v>114</v>
      </c>
      <c r="C177" s="69"/>
      <c r="D177" s="70"/>
      <c r="E177" s="71"/>
      <c r="F177" s="71"/>
      <c r="G177" s="72"/>
      <c r="H177" s="13">
        <f t="shared" si="1"/>
        <v>0</v>
      </c>
      <c r="I177" s="13">
        <f t="shared" si="2"/>
        <v>0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21">
        <v>169.0</v>
      </c>
      <c r="B178" s="22" t="s">
        <v>115</v>
      </c>
      <c r="C178" s="23" t="s">
        <v>14</v>
      </c>
      <c r="D178" s="24">
        <v>14.0</v>
      </c>
      <c r="E178" s="39"/>
      <c r="F178" s="39"/>
      <c r="G178" s="27">
        <f t="shared" ref="G178:G181" si="16">D178*E178+D178*F178</f>
        <v>0</v>
      </c>
      <c r="H178" s="13">
        <f t="shared" si="1"/>
        <v>0</v>
      </c>
      <c r="I178" s="13">
        <f t="shared" si="2"/>
        <v>0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21">
        <v>170.0</v>
      </c>
      <c r="B179" s="40" t="s">
        <v>116</v>
      </c>
      <c r="C179" s="23" t="s">
        <v>14</v>
      </c>
      <c r="D179" s="24">
        <v>14.0</v>
      </c>
      <c r="E179" s="39"/>
      <c r="F179" s="39"/>
      <c r="G179" s="27">
        <f t="shared" si="16"/>
        <v>0</v>
      </c>
      <c r="H179" s="13">
        <f t="shared" si="1"/>
        <v>0</v>
      </c>
      <c r="I179" s="13">
        <f t="shared" si="2"/>
        <v>0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21">
        <v>171.0</v>
      </c>
      <c r="B180" s="22" t="s">
        <v>117</v>
      </c>
      <c r="C180" s="23" t="s">
        <v>14</v>
      </c>
      <c r="D180" s="24">
        <v>18.0</v>
      </c>
      <c r="E180" s="39"/>
      <c r="F180" s="39"/>
      <c r="G180" s="27">
        <f t="shared" si="16"/>
        <v>0</v>
      </c>
      <c r="H180" s="13">
        <f t="shared" si="1"/>
        <v>0</v>
      </c>
      <c r="I180" s="13">
        <f t="shared" si="2"/>
        <v>0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21">
        <v>172.0</v>
      </c>
      <c r="B181" s="40" t="s">
        <v>118</v>
      </c>
      <c r="C181" s="23" t="s">
        <v>14</v>
      </c>
      <c r="D181" s="24">
        <v>18.0</v>
      </c>
      <c r="E181" s="39"/>
      <c r="F181" s="39"/>
      <c r="G181" s="27">
        <f t="shared" si="16"/>
        <v>0</v>
      </c>
      <c r="H181" s="13">
        <f t="shared" si="1"/>
        <v>0</v>
      </c>
      <c r="I181" s="13">
        <f t="shared" si="2"/>
        <v>0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21">
        <v>173.0</v>
      </c>
      <c r="B182" s="73" t="s">
        <v>119</v>
      </c>
      <c r="C182" s="35"/>
      <c r="D182" s="36"/>
      <c r="E182" s="37"/>
      <c r="F182" s="37"/>
      <c r="G182" s="74"/>
      <c r="H182" s="13">
        <f t="shared" si="1"/>
        <v>0</v>
      </c>
      <c r="I182" s="13">
        <f t="shared" si="2"/>
        <v>0</v>
      </c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21">
        <v>174.0</v>
      </c>
      <c r="B183" s="28" t="s">
        <v>120</v>
      </c>
      <c r="C183" s="29" t="s">
        <v>18</v>
      </c>
      <c r="D183" s="30">
        <v>2.56</v>
      </c>
      <c r="E183" s="39"/>
      <c r="F183" s="39"/>
      <c r="G183" s="27">
        <f t="shared" ref="G183:G187" si="17">D183*E183+D183*F183</f>
        <v>0</v>
      </c>
      <c r="H183" s="13">
        <f t="shared" si="1"/>
        <v>0</v>
      </c>
      <c r="I183" s="13">
        <f t="shared" si="2"/>
        <v>0</v>
      </c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21">
        <v>175.0</v>
      </c>
      <c r="B184" s="75" t="s">
        <v>72</v>
      </c>
      <c r="C184" s="29" t="s">
        <v>18</v>
      </c>
      <c r="D184" s="24">
        <f>D183*1.02</f>
        <v>2.6112</v>
      </c>
      <c r="E184" s="39"/>
      <c r="F184" s="39"/>
      <c r="G184" s="27">
        <f t="shared" si="17"/>
        <v>0</v>
      </c>
      <c r="H184" s="13">
        <f t="shared" si="1"/>
        <v>0</v>
      </c>
      <c r="I184" s="13">
        <f t="shared" si="2"/>
        <v>0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21">
        <v>176.0</v>
      </c>
      <c r="B185" s="75" t="s">
        <v>121</v>
      </c>
      <c r="C185" s="29" t="s">
        <v>27</v>
      </c>
      <c r="D185" s="30">
        <v>0.08</v>
      </c>
      <c r="E185" s="39"/>
      <c r="F185" s="39"/>
      <c r="G185" s="27">
        <f t="shared" si="17"/>
        <v>0</v>
      </c>
      <c r="H185" s="13"/>
      <c r="I185" s="1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21">
        <v>177.0</v>
      </c>
      <c r="B186" s="28" t="s">
        <v>122</v>
      </c>
      <c r="C186" s="29" t="s">
        <v>14</v>
      </c>
      <c r="D186" s="30">
        <v>3.0</v>
      </c>
      <c r="E186" s="39"/>
      <c r="F186" s="39"/>
      <c r="G186" s="27">
        <f t="shared" si="17"/>
        <v>0</v>
      </c>
      <c r="H186" s="13">
        <f t="shared" ref="H186:H201" si="18">D186*E186</f>
        <v>0</v>
      </c>
      <c r="I186" s="13">
        <f t="shared" ref="I186:I201" si="19">D186*F186</f>
        <v>0</v>
      </c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15.75" customHeight="1">
      <c r="A187" s="21">
        <v>178.0</v>
      </c>
      <c r="B187" s="75" t="s">
        <v>123</v>
      </c>
      <c r="C187" s="29" t="s">
        <v>14</v>
      </c>
      <c r="D187" s="30">
        <v>3.0</v>
      </c>
      <c r="E187" s="39"/>
      <c r="F187" s="39"/>
      <c r="G187" s="27">
        <f t="shared" si="17"/>
        <v>0</v>
      </c>
      <c r="H187" s="13">
        <f t="shared" si="18"/>
        <v>0</v>
      </c>
      <c r="I187" s="13">
        <f t="shared" si="19"/>
        <v>0</v>
      </c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21">
        <v>179.0</v>
      </c>
      <c r="B188" s="73" t="s">
        <v>124</v>
      </c>
      <c r="C188" s="35"/>
      <c r="D188" s="36"/>
      <c r="E188" s="37"/>
      <c r="F188" s="37"/>
      <c r="G188" s="74"/>
      <c r="H188" s="13">
        <f t="shared" si="18"/>
        <v>0</v>
      </c>
      <c r="I188" s="13">
        <f t="shared" si="19"/>
        <v>0</v>
      </c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21">
        <v>180.0</v>
      </c>
      <c r="B189" s="55" t="s">
        <v>68</v>
      </c>
      <c r="C189" s="29" t="s">
        <v>18</v>
      </c>
      <c r="D189" s="24">
        <f>((1.3*1.2)*3+3.7*1.2+4.7*1.2+7.7*1.2)*1.5*0.06</f>
        <v>2.16</v>
      </c>
      <c r="E189" s="39"/>
      <c r="F189" s="39"/>
      <c r="G189" s="27">
        <f t="shared" ref="G189:G201" si="20">D189*E189+D189*F189</f>
        <v>0</v>
      </c>
      <c r="H189" s="13">
        <f t="shared" si="18"/>
        <v>0</v>
      </c>
      <c r="I189" s="13">
        <f t="shared" si="19"/>
        <v>0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21">
        <v>181.0</v>
      </c>
      <c r="B190" s="49" t="s">
        <v>69</v>
      </c>
      <c r="C190" s="29" t="s">
        <v>18</v>
      </c>
      <c r="D190" s="24">
        <f>D189*1.02</f>
        <v>2.2032</v>
      </c>
      <c r="E190" s="39"/>
      <c r="F190" s="39"/>
      <c r="G190" s="27">
        <f t="shared" si="20"/>
        <v>0</v>
      </c>
      <c r="H190" s="13">
        <f t="shared" si="18"/>
        <v>0</v>
      </c>
      <c r="I190" s="13">
        <f t="shared" si="19"/>
        <v>0</v>
      </c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5.75" customHeight="1">
      <c r="A191" s="21">
        <v>182.0</v>
      </c>
      <c r="B191" s="43" t="s">
        <v>70</v>
      </c>
      <c r="C191" s="29" t="s">
        <v>18</v>
      </c>
      <c r="D191" s="24">
        <f>(1.3*1.2*3+3.7*1.2+4.7*1.2+7.7*1.2)*0.1</f>
        <v>2.4</v>
      </c>
      <c r="E191" s="39"/>
      <c r="F191" s="39"/>
      <c r="G191" s="27">
        <f t="shared" si="20"/>
        <v>0</v>
      </c>
      <c r="H191" s="13">
        <f t="shared" si="18"/>
        <v>0</v>
      </c>
      <c r="I191" s="13">
        <f t="shared" si="19"/>
        <v>0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21">
        <v>183.0</v>
      </c>
      <c r="B192" s="40" t="s">
        <v>125</v>
      </c>
      <c r="C192" s="23" t="s">
        <v>27</v>
      </c>
      <c r="D192" s="24">
        <f>D193*0.06</f>
        <v>0.14688</v>
      </c>
      <c r="E192" s="39"/>
      <c r="F192" s="39"/>
      <c r="G192" s="27">
        <f t="shared" si="20"/>
        <v>0</v>
      </c>
      <c r="H192" s="13">
        <f t="shared" si="18"/>
        <v>0</v>
      </c>
      <c r="I192" s="13">
        <f t="shared" si="19"/>
        <v>0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21">
        <v>184.0</v>
      </c>
      <c r="B193" s="40" t="s">
        <v>72</v>
      </c>
      <c r="C193" s="23" t="s">
        <v>18</v>
      </c>
      <c r="D193" s="24">
        <f>D191*1.02</f>
        <v>2.448</v>
      </c>
      <c r="E193" s="39"/>
      <c r="F193" s="39"/>
      <c r="G193" s="27">
        <f t="shared" si="20"/>
        <v>0</v>
      </c>
      <c r="H193" s="13">
        <f t="shared" si="18"/>
        <v>0</v>
      </c>
      <c r="I193" s="13">
        <f t="shared" si="19"/>
        <v>0</v>
      </c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21">
        <v>185.0</v>
      </c>
      <c r="B194" s="22" t="s">
        <v>126</v>
      </c>
      <c r="C194" s="23" t="s">
        <v>14</v>
      </c>
      <c r="D194" s="24">
        <v>3.0</v>
      </c>
      <c r="E194" s="39"/>
      <c r="F194" s="39"/>
      <c r="G194" s="27">
        <f t="shared" si="20"/>
        <v>0</v>
      </c>
      <c r="H194" s="13">
        <f t="shared" si="18"/>
        <v>0</v>
      </c>
      <c r="I194" s="13">
        <f t="shared" si="19"/>
        <v>0</v>
      </c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5.75" customHeight="1">
      <c r="A195" s="21">
        <v>186.0</v>
      </c>
      <c r="B195" s="40" t="s">
        <v>127</v>
      </c>
      <c r="C195" s="23" t="s">
        <v>14</v>
      </c>
      <c r="D195" s="24">
        <v>3.0</v>
      </c>
      <c r="E195" s="39"/>
      <c r="F195" s="39"/>
      <c r="G195" s="27">
        <f t="shared" si="20"/>
        <v>0</v>
      </c>
      <c r="H195" s="13">
        <f t="shared" si="18"/>
        <v>0</v>
      </c>
      <c r="I195" s="13">
        <f t="shared" si="19"/>
        <v>0</v>
      </c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21">
        <v>187.0</v>
      </c>
      <c r="B196" s="22" t="s">
        <v>126</v>
      </c>
      <c r="C196" s="23" t="s">
        <v>14</v>
      </c>
      <c r="D196" s="24">
        <v>1.0</v>
      </c>
      <c r="E196" s="39"/>
      <c r="F196" s="39"/>
      <c r="G196" s="27">
        <f t="shared" si="20"/>
        <v>0</v>
      </c>
      <c r="H196" s="13">
        <f t="shared" si="18"/>
        <v>0</v>
      </c>
      <c r="I196" s="13">
        <f t="shared" si="19"/>
        <v>0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21">
        <v>188.0</v>
      </c>
      <c r="B197" s="40" t="s">
        <v>128</v>
      </c>
      <c r="C197" s="23" t="s">
        <v>14</v>
      </c>
      <c r="D197" s="24">
        <v>1.0</v>
      </c>
      <c r="E197" s="39"/>
      <c r="F197" s="39"/>
      <c r="G197" s="27">
        <f t="shared" si="20"/>
        <v>0</v>
      </c>
      <c r="H197" s="13">
        <f t="shared" si="18"/>
        <v>0</v>
      </c>
      <c r="I197" s="13">
        <f t="shared" si="19"/>
        <v>0</v>
      </c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21">
        <v>189.0</v>
      </c>
      <c r="B198" s="22" t="s">
        <v>126</v>
      </c>
      <c r="C198" s="23" t="s">
        <v>14</v>
      </c>
      <c r="D198" s="24">
        <v>1.0</v>
      </c>
      <c r="E198" s="39"/>
      <c r="F198" s="39"/>
      <c r="G198" s="27">
        <f t="shared" si="20"/>
        <v>0</v>
      </c>
      <c r="H198" s="13">
        <f t="shared" si="18"/>
        <v>0</v>
      </c>
      <c r="I198" s="13">
        <f t="shared" si="19"/>
        <v>0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21">
        <v>190.0</v>
      </c>
      <c r="B199" s="40" t="s">
        <v>129</v>
      </c>
      <c r="C199" s="23" t="s">
        <v>14</v>
      </c>
      <c r="D199" s="24">
        <v>1.0</v>
      </c>
      <c r="E199" s="39"/>
      <c r="F199" s="39"/>
      <c r="G199" s="27">
        <f t="shared" si="20"/>
        <v>0</v>
      </c>
      <c r="H199" s="13">
        <f t="shared" si="18"/>
        <v>0</v>
      </c>
      <c r="I199" s="13">
        <f t="shared" si="19"/>
        <v>0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21">
        <v>191.0</v>
      </c>
      <c r="B200" s="22" t="s">
        <v>126</v>
      </c>
      <c r="C200" s="23" t="s">
        <v>14</v>
      </c>
      <c r="D200" s="24">
        <v>1.0</v>
      </c>
      <c r="E200" s="39"/>
      <c r="F200" s="39"/>
      <c r="G200" s="27">
        <f t="shared" si="20"/>
        <v>0</v>
      </c>
      <c r="H200" s="13">
        <f t="shared" si="18"/>
        <v>0</v>
      </c>
      <c r="I200" s="13">
        <f t="shared" si="19"/>
        <v>0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76">
        <v>192.0</v>
      </c>
      <c r="B201" s="60" t="s">
        <v>130</v>
      </c>
      <c r="C201" s="61" t="s">
        <v>14</v>
      </c>
      <c r="D201" s="58">
        <v>1.0</v>
      </c>
      <c r="E201" s="50"/>
      <c r="F201" s="50"/>
      <c r="G201" s="77">
        <f t="shared" si="20"/>
        <v>0</v>
      </c>
      <c r="H201" s="13">
        <f t="shared" si="18"/>
        <v>0</v>
      </c>
      <c r="I201" s="13">
        <f t="shared" si="19"/>
        <v>0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78">
        <v>193.0</v>
      </c>
      <c r="B202" s="79" t="s">
        <v>131</v>
      </c>
      <c r="C202" s="80"/>
      <c r="D202" s="81"/>
      <c r="E202" s="82"/>
      <c r="F202" s="82"/>
      <c r="G202" s="83">
        <f>I202</f>
        <v>0</v>
      </c>
      <c r="H202" s="84">
        <f t="shared" ref="H202:I202" si="21">SUM(H10:H201)</f>
        <v>0</v>
      </c>
      <c r="I202" s="84">
        <f t="shared" si="21"/>
        <v>0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21">
        <v>194.0</v>
      </c>
      <c r="B203" s="85" t="s">
        <v>132</v>
      </c>
      <c r="C203" s="86"/>
      <c r="D203" s="87"/>
      <c r="E203" s="88"/>
      <c r="F203" s="88"/>
      <c r="G203" s="89">
        <f>H202</f>
        <v>0</v>
      </c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21">
        <v>195.0</v>
      </c>
      <c r="B204" s="85" t="s">
        <v>133</v>
      </c>
      <c r="C204" s="86"/>
      <c r="D204" s="87"/>
      <c r="E204" s="88"/>
      <c r="F204" s="88"/>
      <c r="G204" s="90">
        <f>G203+G202</f>
        <v>0</v>
      </c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21">
        <v>196.0</v>
      </c>
      <c r="B205" s="85" t="s">
        <v>134</v>
      </c>
      <c r="C205" s="86"/>
      <c r="D205" s="87"/>
      <c r="E205" s="88"/>
      <c r="F205" s="88"/>
      <c r="G205" s="90">
        <f>G206-G204</f>
        <v>0</v>
      </c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91">
        <v>197.0</v>
      </c>
      <c r="B206" s="92" t="s">
        <v>135</v>
      </c>
      <c r="C206" s="93"/>
      <c r="D206" s="94"/>
      <c r="E206" s="95"/>
      <c r="F206" s="95"/>
      <c r="G206" s="96">
        <f>G204*1.2</f>
        <v>0</v>
      </c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1"/>
      <c r="C207" s="1"/>
      <c r="D207" s="2"/>
      <c r="E207" s="1"/>
      <c r="F207" s="1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15.75" customHeight="1">
      <c r="A208" s="1"/>
      <c r="B208" s="1"/>
      <c r="C208" s="1"/>
      <c r="D208" s="2"/>
      <c r="E208" s="1"/>
      <c r="F208" s="1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15.75" customHeight="1">
      <c r="A209" s="1"/>
      <c r="B209" s="1"/>
      <c r="C209" s="1"/>
      <c r="D209" s="2"/>
      <c r="E209" s="1"/>
      <c r="F209" s="1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1"/>
      <c r="C210" s="1"/>
      <c r="D210" s="2"/>
      <c r="E210" s="1"/>
      <c r="F210" s="1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1"/>
      <c r="C211" s="1"/>
      <c r="D211" s="2"/>
      <c r="E211" s="1"/>
      <c r="F211" s="1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5.75" customHeight="1">
      <c r="A212" s="1"/>
      <c r="B212" s="1"/>
      <c r="C212" s="1"/>
      <c r="D212" s="2"/>
      <c r="E212" s="1"/>
      <c r="F212" s="1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15.75" customHeight="1">
      <c r="A213" s="1"/>
      <c r="B213" s="1"/>
      <c r="C213" s="1"/>
      <c r="D213" s="2"/>
      <c r="E213" s="1"/>
      <c r="F213" s="1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5.75" customHeight="1">
      <c r="A214" s="1"/>
      <c r="B214" s="1"/>
      <c r="C214" s="1"/>
      <c r="D214" s="2"/>
      <c r="E214" s="1"/>
      <c r="F214" s="1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1"/>
      <c r="C215" s="1"/>
      <c r="D215" s="2"/>
      <c r="E215" s="1"/>
      <c r="F215" s="1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1"/>
      <c r="C216" s="1"/>
      <c r="D216" s="2"/>
      <c r="E216" s="1"/>
      <c r="F216" s="1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1"/>
      <c r="C217" s="1"/>
      <c r="D217" s="2"/>
      <c r="E217" s="1"/>
      <c r="F217" s="1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1"/>
      <c r="C218" s="1"/>
      <c r="D218" s="2"/>
      <c r="E218" s="1"/>
      <c r="F218" s="1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1"/>
      <c r="C219" s="1"/>
      <c r="D219" s="2"/>
      <c r="E219" s="1"/>
      <c r="F219" s="1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1"/>
      <c r="C220" s="1"/>
      <c r="D220" s="2"/>
      <c r="E220" s="1"/>
      <c r="F220" s="1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5.75" customHeight="1">
      <c r="A221" s="1"/>
      <c r="B221" s="1"/>
      <c r="C221" s="1"/>
      <c r="D221" s="2"/>
      <c r="E221" s="1"/>
      <c r="F221" s="1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1"/>
      <c r="C222" s="1"/>
      <c r="D222" s="2"/>
      <c r="E222" s="1"/>
      <c r="F222" s="1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5.75" customHeight="1">
      <c r="A223" s="1"/>
      <c r="B223" s="1"/>
      <c r="C223" s="1"/>
      <c r="D223" s="2"/>
      <c r="E223" s="1"/>
      <c r="F223" s="1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15.75" customHeight="1">
      <c r="A224" s="1"/>
      <c r="B224" s="1"/>
      <c r="C224" s="1"/>
      <c r="D224" s="2"/>
      <c r="E224" s="1"/>
      <c r="F224" s="1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>
      <c r="A225" s="1"/>
      <c r="B225" s="1"/>
      <c r="C225" s="1"/>
      <c r="D225" s="2"/>
      <c r="E225" s="1"/>
      <c r="F225" s="1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15.75" customHeight="1">
      <c r="A226" s="1"/>
      <c r="B226" s="1"/>
      <c r="C226" s="1"/>
      <c r="D226" s="2"/>
      <c r="E226" s="1"/>
      <c r="F226" s="1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5.75" customHeight="1">
      <c r="A227" s="1"/>
      <c r="B227" s="1"/>
      <c r="C227" s="1"/>
      <c r="D227" s="2"/>
      <c r="E227" s="1"/>
      <c r="F227" s="1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15.75" customHeight="1">
      <c r="A228" s="1"/>
      <c r="B228" s="1"/>
      <c r="C228" s="1"/>
      <c r="D228" s="2"/>
      <c r="E228" s="1"/>
      <c r="F228" s="1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15.75" customHeight="1">
      <c r="A229" s="1"/>
      <c r="B229" s="1"/>
      <c r="C229" s="1"/>
      <c r="D229" s="2"/>
      <c r="E229" s="1"/>
      <c r="F229" s="1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15.75" customHeight="1">
      <c r="A230" s="1"/>
      <c r="B230" s="1"/>
      <c r="C230" s="1"/>
      <c r="D230" s="2"/>
      <c r="E230" s="1"/>
      <c r="F230" s="1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15.75" customHeight="1">
      <c r="A231" s="1"/>
      <c r="B231" s="1"/>
      <c r="C231" s="1"/>
      <c r="D231" s="2"/>
      <c r="E231" s="1"/>
      <c r="F231" s="1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15.75" customHeight="1">
      <c r="A232" s="1"/>
      <c r="B232" s="1"/>
      <c r="C232" s="1"/>
      <c r="D232" s="2"/>
      <c r="E232" s="1"/>
      <c r="F232" s="1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15.75" customHeight="1">
      <c r="A233" s="1"/>
      <c r="B233" s="1"/>
      <c r="C233" s="1"/>
      <c r="D233" s="2"/>
      <c r="E233" s="1"/>
      <c r="F233" s="1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15.75" customHeight="1">
      <c r="A234" s="1"/>
      <c r="B234" s="1"/>
      <c r="C234" s="1"/>
      <c r="D234" s="2"/>
      <c r="E234" s="1"/>
      <c r="F234" s="1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15.75" customHeight="1">
      <c r="A235" s="1"/>
      <c r="B235" s="1"/>
      <c r="C235" s="1"/>
      <c r="D235" s="2"/>
      <c r="E235" s="1"/>
      <c r="F235" s="1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15.75" customHeight="1">
      <c r="A236" s="1"/>
      <c r="B236" s="1"/>
      <c r="C236" s="1"/>
      <c r="D236" s="2"/>
      <c r="E236" s="1"/>
      <c r="F236" s="1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15.75" customHeight="1">
      <c r="A237" s="1"/>
      <c r="B237" s="1"/>
      <c r="C237" s="1"/>
      <c r="D237" s="2"/>
      <c r="E237" s="1"/>
      <c r="F237" s="1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15.75" customHeight="1">
      <c r="A238" s="1"/>
      <c r="B238" s="1"/>
      <c r="C238" s="1"/>
      <c r="D238" s="2"/>
      <c r="E238" s="1"/>
      <c r="F238" s="1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15.75" customHeight="1">
      <c r="A239" s="1"/>
      <c r="B239" s="1"/>
      <c r="C239" s="1"/>
      <c r="D239" s="2"/>
      <c r="E239" s="1"/>
      <c r="F239" s="1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15.75" customHeight="1">
      <c r="A240" s="1"/>
      <c r="B240" s="1"/>
      <c r="C240" s="1"/>
      <c r="D240" s="2"/>
      <c r="E240" s="1"/>
      <c r="F240" s="1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15.75" customHeight="1">
      <c r="A241" s="1"/>
      <c r="B241" s="1"/>
      <c r="C241" s="1"/>
      <c r="D241" s="2"/>
      <c r="E241" s="1"/>
      <c r="F241" s="1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15.75" customHeight="1">
      <c r="A242" s="1"/>
      <c r="B242" s="1"/>
      <c r="C242" s="1"/>
      <c r="D242" s="2"/>
      <c r="E242" s="1"/>
      <c r="F242" s="1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15.75" customHeight="1">
      <c r="A243" s="1"/>
      <c r="B243" s="1"/>
      <c r="C243" s="1"/>
      <c r="D243" s="2"/>
      <c r="E243" s="1"/>
      <c r="F243" s="1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15.75" customHeight="1">
      <c r="A244" s="1"/>
      <c r="B244" s="1"/>
      <c r="C244" s="1"/>
      <c r="D244" s="2"/>
      <c r="E244" s="1"/>
      <c r="F244" s="1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15.75" customHeight="1">
      <c r="A245" s="1"/>
      <c r="B245" s="1"/>
      <c r="C245" s="1"/>
      <c r="D245" s="2"/>
      <c r="E245" s="1"/>
      <c r="F245" s="1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15.75" customHeight="1">
      <c r="A246" s="1"/>
      <c r="B246" s="1"/>
      <c r="C246" s="1"/>
      <c r="D246" s="2"/>
      <c r="E246" s="1"/>
      <c r="F246" s="1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15.75" customHeight="1">
      <c r="A247" s="1"/>
      <c r="B247" s="1"/>
      <c r="C247" s="1"/>
      <c r="D247" s="2"/>
      <c r="E247" s="1"/>
      <c r="F247" s="1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15.75" customHeight="1">
      <c r="A248" s="1"/>
      <c r="B248" s="1"/>
      <c r="C248" s="1"/>
      <c r="D248" s="2"/>
      <c r="E248" s="1"/>
      <c r="F248" s="1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15.75" customHeight="1">
      <c r="A249" s="1"/>
      <c r="B249" s="1"/>
      <c r="C249" s="1"/>
      <c r="D249" s="2"/>
      <c r="E249" s="1"/>
      <c r="F249" s="1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15.75" customHeight="1">
      <c r="A250" s="1"/>
      <c r="B250" s="1"/>
      <c r="C250" s="1"/>
      <c r="D250" s="2"/>
      <c r="E250" s="1"/>
      <c r="F250" s="1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15.75" customHeight="1">
      <c r="A251" s="1"/>
      <c r="B251" s="1"/>
      <c r="C251" s="1"/>
      <c r="D251" s="2"/>
      <c r="E251" s="1"/>
      <c r="F251" s="1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15.75" customHeight="1">
      <c r="A252" s="1"/>
      <c r="B252" s="1"/>
      <c r="C252" s="1"/>
      <c r="D252" s="2"/>
      <c r="E252" s="1"/>
      <c r="F252" s="1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15.75" customHeight="1">
      <c r="A253" s="1"/>
      <c r="B253" s="1"/>
      <c r="C253" s="1"/>
      <c r="D253" s="2"/>
      <c r="E253" s="1"/>
      <c r="F253" s="1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15.75" customHeight="1">
      <c r="A254" s="1"/>
      <c r="B254" s="1"/>
      <c r="C254" s="1"/>
      <c r="D254" s="2"/>
      <c r="E254" s="1"/>
      <c r="F254" s="1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ht="15.75" customHeight="1">
      <c r="A255" s="1"/>
      <c r="B255" s="1"/>
      <c r="C255" s="1"/>
      <c r="D255" s="2"/>
      <c r="E255" s="1"/>
      <c r="F255" s="1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ht="15.75" customHeight="1">
      <c r="A256" s="1"/>
      <c r="B256" s="1"/>
      <c r="C256" s="1"/>
      <c r="D256" s="2"/>
      <c r="E256" s="1"/>
      <c r="F256" s="1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ht="15.75" customHeight="1">
      <c r="A257" s="1"/>
      <c r="B257" s="1"/>
      <c r="C257" s="1"/>
      <c r="D257" s="2"/>
      <c r="E257" s="1"/>
      <c r="F257" s="1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ht="15.75" customHeight="1">
      <c r="A258" s="1"/>
      <c r="B258" s="1"/>
      <c r="C258" s="1"/>
      <c r="D258" s="2"/>
      <c r="E258" s="1"/>
      <c r="F258" s="1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ht="15.75" customHeight="1">
      <c r="A259" s="1"/>
      <c r="B259" s="1"/>
      <c r="C259" s="1"/>
      <c r="D259" s="2"/>
      <c r="E259" s="1"/>
      <c r="F259" s="1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ht="15.75" customHeight="1">
      <c r="A260" s="1"/>
      <c r="B260" s="1"/>
      <c r="C260" s="1"/>
      <c r="D260" s="2"/>
      <c r="E260" s="1"/>
      <c r="F260" s="1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ht="15.75" customHeight="1">
      <c r="A261" s="1"/>
      <c r="B261" s="1"/>
      <c r="C261" s="1"/>
      <c r="D261" s="2"/>
      <c r="E261" s="1"/>
      <c r="F261" s="1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ht="15.75" customHeight="1">
      <c r="A262" s="1"/>
      <c r="B262" s="1"/>
      <c r="C262" s="1"/>
      <c r="D262" s="2"/>
      <c r="E262" s="1"/>
      <c r="F262" s="1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ht="15.75" customHeight="1">
      <c r="A263" s="1"/>
      <c r="B263" s="1"/>
      <c r="C263" s="1"/>
      <c r="D263" s="2"/>
      <c r="E263" s="1"/>
      <c r="F263" s="1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ht="15.75" customHeight="1">
      <c r="A264" s="1"/>
      <c r="B264" s="1"/>
      <c r="C264" s="1"/>
      <c r="D264" s="2"/>
      <c r="E264" s="1"/>
      <c r="F264" s="1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ht="15.75" customHeight="1">
      <c r="A265" s="1"/>
      <c r="B265" s="1"/>
      <c r="C265" s="1"/>
      <c r="D265" s="2"/>
      <c r="E265" s="1"/>
      <c r="F265" s="1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ht="15.75" customHeight="1">
      <c r="A266" s="1"/>
      <c r="B266" s="1"/>
      <c r="C266" s="1"/>
      <c r="D266" s="2"/>
      <c r="E266" s="1"/>
      <c r="F266" s="1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ht="15.75" customHeight="1">
      <c r="A267" s="1"/>
      <c r="B267" s="1"/>
      <c r="C267" s="1"/>
      <c r="D267" s="2"/>
      <c r="E267" s="1"/>
      <c r="F267" s="1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ht="15.75" customHeight="1">
      <c r="A268" s="1"/>
      <c r="B268" s="1"/>
      <c r="C268" s="1"/>
      <c r="D268" s="2"/>
      <c r="E268" s="1"/>
      <c r="F268" s="1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ht="15.75" customHeight="1">
      <c r="A269" s="1"/>
      <c r="B269" s="1"/>
      <c r="C269" s="1"/>
      <c r="D269" s="2"/>
      <c r="E269" s="1"/>
      <c r="F269" s="1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ht="15.75" customHeight="1">
      <c r="A270" s="1"/>
      <c r="B270" s="1"/>
      <c r="C270" s="1"/>
      <c r="D270" s="2"/>
      <c r="E270" s="1"/>
      <c r="F270" s="1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ht="15.75" customHeight="1">
      <c r="A271" s="1"/>
      <c r="B271" s="1"/>
      <c r="C271" s="1"/>
      <c r="D271" s="2"/>
      <c r="E271" s="1"/>
      <c r="F271" s="1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ht="15.75" customHeight="1">
      <c r="A272" s="1"/>
      <c r="B272" s="1"/>
      <c r="C272" s="1"/>
      <c r="D272" s="2"/>
      <c r="E272" s="1"/>
      <c r="F272" s="1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ht="15.75" customHeight="1">
      <c r="A273" s="1"/>
      <c r="B273" s="1"/>
      <c r="C273" s="1"/>
      <c r="D273" s="2"/>
      <c r="E273" s="1"/>
      <c r="F273" s="1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ht="15.75" customHeight="1">
      <c r="A274" s="1"/>
      <c r="B274" s="1"/>
      <c r="C274" s="1"/>
      <c r="D274" s="2"/>
      <c r="E274" s="1"/>
      <c r="F274" s="1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ht="15.75" customHeight="1">
      <c r="A275" s="1"/>
      <c r="B275" s="1"/>
      <c r="C275" s="1"/>
      <c r="D275" s="2"/>
      <c r="E275" s="1"/>
      <c r="F275" s="1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ht="15.75" customHeight="1">
      <c r="A276" s="1"/>
      <c r="B276" s="1"/>
      <c r="C276" s="1"/>
      <c r="D276" s="2"/>
      <c r="E276" s="1"/>
      <c r="F276" s="1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ht="15.75" customHeight="1">
      <c r="A277" s="1"/>
      <c r="B277" s="1"/>
      <c r="C277" s="1"/>
      <c r="D277" s="2"/>
      <c r="E277" s="1"/>
      <c r="F277" s="1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ht="15.75" customHeight="1">
      <c r="A278" s="1"/>
      <c r="B278" s="1"/>
      <c r="C278" s="1"/>
      <c r="D278" s="2"/>
      <c r="E278" s="1"/>
      <c r="F278" s="1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ht="15.75" customHeight="1">
      <c r="A279" s="1"/>
      <c r="B279" s="1"/>
      <c r="C279" s="1"/>
      <c r="D279" s="2"/>
      <c r="E279" s="1"/>
      <c r="F279" s="1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ht="15.75" customHeight="1">
      <c r="A280" s="1"/>
      <c r="B280" s="1"/>
      <c r="C280" s="1"/>
      <c r="D280" s="2"/>
      <c r="E280" s="1"/>
      <c r="F280" s="1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ht="15.75" customHeight="1">
      <c r="A281" s="1"/>
      <c r="B281" s="1"/>
      <c r="C281" s="1"/>
      <c r="D281" s="2"/>
      <c r="E281" s="1"/>
      <c r="F281" s="1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ht="15.75" customHeight="1">
      <c r="A282" s="1"/>
      <c r="B282" s="1"/>
      <c r="C282" s="1"/>
      <c r="D282" s="2"/>
      <c r="E282" s="1"/>
      <c r="F282" s="1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ht="15.75" customHeight="1">
      <c r="A283" s="1"/>
      <c r="B283" s="1"/>
      <c r="C283" s="1"/>
      <c r="D283" s="2"/>
      <c r="E283" s="1"/>
      <c r="F283" s="1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ht="15.75" customHeight="1">
      <c r="A284" s="1"/>
      <c r="B284" s="1"/>
      <c r="C284" s="1"/>
      <c r="D284" s="2"/>
      <c r="E284" s="1"/>
      <c r="F284" s="1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ht="15.75" customHeight="1">
      <c r="A285" s="1"/>
      <c r="B285" s="1"/>
      <c r="C285" s="1"/>
      <c r="D285" s="2"/>
      <c r="E285" s="1"/>
      <c r="F285" s="1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ht="15.75" customHeight="1">
      <c r="A286" s="1"/>
      <c r="B286" s="1"/>
      <c r="C286" s="1"/>
      <c r="D286" s="2"/>
      <c r="E286" s="1"/>
      <c r="F286" s="1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ht="15.75" customHeight="1">
      <c r="A287" s="1"/>
      <c r="B287" s="1"/>
      <c r="C287" s="1"/>
      <c r="D287" s="2"/>
      <c r="E287" s="1"/>
      <c r="F287" s="1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ht="15.75" customHeight="1">
      <c r="A288" s="1"/>
      <c r="B288" s="1"/>
      <c r="C288" s="1"/>
      <c r="D288" s="2"/>
      <c r="E288" s="1"/>
      <c r="F288" s="1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ht="15.75" customHeight="1">
      <c r="A289" s="1"/>
      <c r="B289" s="1"/>
      <c r="C289" s="1"/>
      <c r="D289" s="2"/>
      <c r="E289" s="1"/>
      <c r="F289" s="1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ht="15.75" customHeight="1">
      <c r="A290" s="1"/>
      <c r="B290" s="1"/>
      <c r="C290" s="1"/>
      <c r="D290" s="2"/>
      <c r="E290" s="1"/>
      <c r="F290" s="1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ht="15.75" customHeight="1">
      <c r="A291" s="1"/>
      <c r="B291" s="1"/>
      <c r="C291" s="1"/>
      <c r="D291" s="2"/>
      <c r="E291" s="1"/>
      <c r="F291" s="1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ht="15.75" customHeight="1">
      <c r="A292" s="1"/>
      <c r="B292" s="1"/>
      <c r="C292" s="1"/>
      <c r="D292" s="2"/>
      <c r="E292" s="1"/>
      <c r="F292" s="1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ht="15.75" customHeight="1">
      <c r="A293" s="1"/>
      <c r="B293" s="1"/>
      <c r="C293" s="1"/>
      <c r="D293" s="2"/>
      <c r="E293" s="1"/>
      <c r="F293" s="1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ht="15.75" customHeight="1">
      <c r="A294" s="1"/>
      <c r="B294" s="1"/>
      <c r="C294" s="1"/>
      <c r="D294" s="2"/>
      <c r="E294" s="1"/>
      <c r="F294" s="1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ht="15.75" customHeight="1">
      <c r="A295" s="1"/>
      <c r="B295" s="1"/>
      <c r="C295" s="1"/>
      <c r="D295" s="2"/>
      <c r="E295" s="1"/>
      <c r="F295" s="1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ht="15.75" customHeight="1">
      <c r="A296" s="1"/>
      <c r="B296" s="1"/>
      <c r="C296" s="1"/>
      <c r="D296" s="2"/>
      <c r="E296" s="1"/>
      <c r="F296" s="1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ht="15.75" customHeight="1">
      <c r="A297" s="1"/>
      <c r="B297" s="1"/>
      <c r="C297" s="1"/>
      <c r="D297" s="2"/>
      <c r="E297" s="1"/>
      <c r="F297" s="1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ht="15.75" customHeight="1">
      <c r="A298" s="1"/>
      <c r="B298" s="1"/>
      <c r="C298" s="1"/>
      <c r="D298" s="2"/>
      <c r="E298" s="1"/>
      <c r="F298" s="1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ht="15.75" customHeight="1">
      <c r="A299" s="1"/>
      <c r="B299" s="1"/>
      <c r="C299" s="1"/>
      <c r="D299" s="2"/>
      <c r="E299" s="1"/>
      <c r="F299" s="1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ht="15.75" customHeight="1">
      <c r="A300" s="1"/>
      <c r="B300" s="1"/>
      <c r="C300" s="1"/>
      <c r="D300" s="2"/>
      <c r="E300" s="1"/>
      <c r="F300" s="1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ht="15.75" customHeight="1">
      <c r="A301" s="1"/>
      <c r="B301" s="1"/>
      <c r="C301" s="1"/>
      <c r="D301" s="2"/>
      <c r="E301" s="1"/>
      <c r="F301" s="1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ht="15.75" customHeight="1">
      <c r="A302" s="1"/>
      <c r="B302" s="1"/>
      <c r="C302" s="1"/>
      <c r="D302" s="2"/>
      <c r="E302" s="1"/>
      <c r="F302" s="1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ht="15.75" customHeight="1">
      <c r="A303" s="1"/>
      <c r="B303" s="1"/>
      <c r="C303" s="1"/>
      <c r="D303" s="2"/>
      <c r="E303" s="1"/>
      <c r="F303" s="1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ht="15.75" customHeight="1">
      <c r="A304" s="1"/>
      <c r="B304" s="1"/>
      <c r="C304" s="1"/>
      <c r="D304" s="2"/>
      <c r="E304" s="1"/>
      <c r="F304" s="1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ht="15.75" customHeight="1">
      <c r="A305" s="1"/>
      <c r="B305" s="1"/>
      <c r="C305" s="1"/>
      <c r="D305" s="2"/>
      <c r="E305" s="1"/>
      <c r="F305" s="1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ht="15.75" customHeight="1">
      <c r="A306" s="1"/>
      <c r="B306" s="1"/>
      <c r="C306" s="1"/>
      <c r="D306" s="2"/>
      <c r="E306" s="1"/>
      <c r="F306" s="1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ht="15.75" customHeight="1">
      <c r="A307" s="1"/>
      <c r="B307" s="1"/>
      <c r="C307" s="1"/>
      <c r="D307" s="2"/>
      <c r="E307" s="1"/>
      <c r="F307" s="1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ht="15.75" customHeight="1">
      <c r="A308" s="1"/>
      <c r="B308" s="1"/>
      <c r="C308" s="1"/>
      <c r="D308" s="2"/>
      <c r="E308" s="1"/>
      <c r="F308" s="1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ht="15.75" customHeight="1">
      <c r="A309" s="1"/>
      <c r="B309" s="1"/>
      <c r="C309" s="1"/>
      <c r="D309" s="2"/>
      <c r="E309" s="1"/>
      <c r="F309" s="1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ht="15.75" customHeight="1">
      <c r="A310" s="1"/>
      <c r="B310" s="1"/>
      <c r="C310" s="1"/>
      <c r="D310" s="2"/>
      <c r="E310" s="1"/>
      <c r="F310" s="1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ht="15.75" customHeight="1">
      <c r="A311" s="1"/>
      <c r="B311" s="1"/>
      <c r="C311" s="1"/>
      <c r="D311" s="2"/>
      <c r="E311" s="1"/>
      <c r="F311" s="1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ht="15.75" customHeight="1">
      <c r="A312" s="1"/>
      <c r="B312" s="1"/>
      <c r="C312" s="1"/>
      <c r="D312" s="2"/>
      <c r="E312" s="1"/>
      <c r="F312" s="1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ht="15.75" customHeight="1">
      <c r="A313" s="1"/>
      <c r="B313" s="1"/>
      <c r="C313" s="1"/>
      <c r="D313" s="2"/>
      <c r="E313" s="1"/>
      <c r="F313" s="1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ht="15.75" customHeight="1">
      <c r="A314" s="1"/>
      <c r="B314" s="1"/>
      <c r="C314" s="1"/>
      <c r="D314" s="2"/>
      <c r="E314" s="1"/>
      <c r="F314" s="1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ht="15.75" customHeight="1">
      <c r="A315" s="1"/>
      <c r="B315" s="1"/>
      <c r="C315" s="1"/>
      <c r="D315" s="2"/>
      <c r="E315" s="1"/>
      <c r="F315" s="1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ht="15.75" customHeight="1">
      <c r="A316" s="1"/>
      <c r="B316" s="1"/>
      <c r="C316" s="1"/>
      <c r="D316" s="2"/>
      <c r="E316" s="1"/>
      <c r="F316" s="1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ht="15.75" customHeight="1">
      <c r="A317" s="1"/>
      <c r="B317" s="1"/>
      <c r="C317" s="1"/>
      <c r="D317" s="2"/>
      <c r="E317" s="1"/>
      <c r="F317" s="1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ht="15.75" customHeight="1">
      <c r="A318" s="1"/>
      <c r="B318" s="1"/>
      <c r="C318" s="1"/>
      <c r="D318" s="2"/>
      <c r="E318" s="1"/>
      <c r="F318" s="1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ht="15.75" customHeight="1">
      <c r="A319" s="1"/>
      <c r="B319" s="1"/>
      <c r="C319" s="1"/>
      <c r="D319" s="2"/>
      <c r="E319" s="1"/>
      <c r="F319" s="1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ht="15.75" customHeight="1">
      <c r="A320" s="1"/>
      <c r="B320" s="1"/>
      <c r="C320" s="1"/>
      <c r="D320" s="2"/>
      <c r="E320" s="1"/>
      <c r="F320" s="1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ht="15.75" customHeight="1">
      <c r="A321" s="1"/>
      <c r="B321" s="1"/>
      <c r="C321" s="1"/>
      <c r="D321" s="2"/>
      <c r="E321" s="1"/>
      <c r="F321" s="1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ht="15.75" customHeight="1">
      <c r="A322" s="1"/>
      <c r="B322" s="1"/>
      <c r="C322" s="1"/>
      <c r="D322" s="2"/>
      <c r="E322" s="1"/>
      <c r="F322" s="1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ht="15.75" customHeight="1">
      <c r="A323" s="1"/>
      <c r="B323" s="1"/>
      <c r="C323" s="1"/>
      <c r="D323" s="2"/>
      <c r="E323" s="1"/>
      <c r="F323" s="1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ht="15.75" customHeight="1">
      <c r="A324" s="1"/>
      <c r="B324" s="1"/>
      <c r="C324" s="1"/>
      <c r="D324" s="2"/>
      <c r="E324" s="1"/>
      <c r="F324" s="1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ht="15.75" customHeight="1">
      <c r="A325" s="1"/>
      <c r="B325" s="1"/>
      <c r="C325" s="1"/>
      <c r="D325" s="2"/>
      <c r="E325" s="1"/>
      <c r="F325" s="1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ht="15.75" customHeight="1">
      <c r="A326" s="1"/>
      <c r="B326" s="1"/>
      <c r="C326" s="1"/>
      <c r="D326" s="2"/>
      <c r="E326" s="1"/>
      <c r="F326" s="1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ht="15.75" customHeight="1">
      <c r="A327" s="1"/>
      <c r="B327" s="1"/>
      <c r="C327" s="1"/>
      <c r="D327" s="2"/>
      <c r="E327" s="1"/>
      <c r="F327" s="1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ht="15.75" customHeight="1">
      <c r="A328" s="1"/>
      <c r="B328" s="1"/>
      <c r="C328" s="1"/>
      <c r="D328" s="2"/>
      <c r="E328" s="1"/>
      <c r="F328" s="1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ht="15.75" customHeight="1">
      <c r="A329" s="1"/>
      <c r="B329" s="1"/>
      <c r="C329" s="1"/>
      <c r="D329" s="2"/>
      <c r="E329" s="1"/>
      <c r="F329" s="1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ht="15.75" customHeight="1">
      <c r="A330" s="1"/>
      <c r="B330" s="1"/>
      <c r="C330" s="1"/>
      <c r="D330" s="2"/>
      <c r="E330" s="1"/>
      <c r="F330" s="1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ht="15.75" customHeight="1">
      <c r="A331" s="1"/>
      <c r="B331" s="1"/>
      <c r="C331" s="1"/>
      <c r="D331" s="2"/>
      <c r="E331" s="1"/>
      <c r="F331" s="1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ht="15.75" customHeight="1">
      <c r="A332" s="1"/>
      <c r="B332" s="1"/>
      <c r="C332" s="1"/>
      <c r="D332" s="2"/>
      <c r="E332" s="1"/>
      <c r="F332" s="1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ht="15.75" customHeight="1">
      <c r="A333" s="1"/>
      <c r="B333" s="1"/>
      <c r="C333" s="1"/>
      <c r="D333" s="2"/>
      <c r="E333" s="1"/>
      <c r="F333" s="1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ht="15.75" customHeight="1">
      <c r="A334" s="1"/>
      <c r="B334" s="1"/>
      <c r="C334" s="1"/>
      <c r="D334" s="2"/>
      <c r="E334" s="1"/>
      <c r="F334" s="1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ht="15.75" customHeight="1">
      <c r="A335" s="1"/>
      <c r="B335" s="1"/>
      <c r="C335" s="1"/>
      <c r="D335" s="2"/>
      <c r="E335" s="1"/>
      <c r="F335" s="1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ht="15.75" customHeight="1">
      <c r="A336" s="1"/>
      <c r="B336" s="1"/>
      <c r="C336" s="1"/>
      <c r="D336" s="2"/>
      <c r="E336" s="1"/>
      <c r="F336" s="1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ht="15.75" customHeight="1">
      <c r="A337" s="1"/>
      <c r="B337" s="1"/>
      <c r="C337" s="1"/>
      <c r="D337" s="2"/>
      <c r="E337" s="1"/>
      <c r="F337" s="1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ht="15.75" customHeight="1">
      <c r="A338" s="1"/>
      <c r="B338" s="1"/>
      <c r="C338" s="1"/>
      <c r="D338" s="2"/>
      <c r="E338" s="1"/>
      <c r="F338" s="1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ht="15.75" customHeight="1">
      <c r="A339" s="1"/>
      <c r="B339" s="1"/>
      <c r="C339" s="1"/>
      <c r="D339" s="2"/>
      <c r="E339" s="1"/>
      <c r="F339" s="1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ht="15.75" customHeight="1">
      <c r="A340" s="1"/>
      <c r="B340" s="1"/>
      <c r="C340" s="1"/>
      <c r="D340" s="2"/>
      <c r="E340" s="1"/>
      <c r="F340" s="1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ht="15.75" customHeight="1">
      <c r="A341" s="1"/>
      <c r="B341" s="1"/>
      <c r="C341" s="1"/>
      <c r="D341" s="2"/>
      <c r="E341" s="1"/>
      <c r="F341" s="1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ht="15.75" customHeight="1">
      <c r="A342" s="1"/>
      <c r="B342" s="1"/>
      <c r="C342" s="1"/>
      <c r="D342" s="2"/>
      <c r="E342" s="1"/>
      <c r="F342" s="1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ht="15.75" customHeight="1">
      <c r="A343" s="1"/>
      <c r="B343" s="1"/>
      <c r="C343" s="1"/>
      <c r="D343" s="2"/>
      <c r="E343" s="1"/>
      <c r="F343" s="1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ht="15.75" customHeight="1">
      <c r="A344" s="1"/>
      <c r="B344" s="1"/>
      <c r="C344" s="1"/>
      <c r="D344" s="2"/>
      <c r="E344" s="1"/>
      <c r="F344" s="1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ht="15.75" customHeight="1">
      <c r="A345" s="1"/>
      <c r="B345" s="1"/>
      <c r="C345" s="1"/>
      <c r="D345" s="2"/>
      <c r="E345" s="1"/>
      <c r="F345" s="1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ht="15.75" customHeight="1">
      <c r="A346" s="1"/>
      <c r="B346" s="1"/>
      <c r="C346" s="1"/>
      <c r="D346" s="2"/>
      <c r="E346" s="1"/>
      <c r="F346" s="1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ht="15.75" customHeight="1">
      <c r="A347" s="1"/>
      <c r="B347" s="1"/>
      <c r="C347" s="1"/>
      <c r="D347" s="2"/>
      <c r="E347" s="1"/>
      <c r="F347" s="1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ht="15.75" customHeight="1">
      <c r="A348" s="1"/>
      <c r="B348" s="1"/>
      <c r="C348" s="1"/>
      <c r="D348" s="2"/>
      <c r="E348" s="1"/>
      <c r="F348" s="1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ht="15.75" customHeight="1">
      <c r="A349" s="1"/>
      <c r="B349" s="1"/>
      <c r="C349" s="1"/>
      <c r="D349" s="2"/>
      <c r="E349" s="1"/>
      <c r="F349" s="1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ht="15.75" customHeight="1">
      <c r="A350" s="1"/>
      <c r="B350" s="1"/>
      <c r="C350" s="1"/>
      <c r="D350" s="2"/>
      <c r="E350" s="1"/>
      <c r="F350" s="1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ht="15.75" customHeight="1">
      <c r="A351" s="1"/>
      <c r="B351" s="1"/>
      <c r="C351" s="1"/>
      <c r="D351" s="2"/>
      <c r="E351" s="1"/>
      <c r="F351" s="1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ht="15.75" customHeight="1">
      <c r="A352" s="1"/>
      <c r="B352" s="1"/>
      <c r="C352" s="1"/>
      <c r="D352" s="2"/>
      <c r="E352" s="1"/>
      <c r="F352" s="1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ht="15.75" customHeight="1">
      <c r="A353" s="1"/>
      <c r="B353" s="1"/>
      <c r="C353" s="1"/>
      <c r="D353" s="2"/>
      <c r="E353" s="1"/>
      <c r="F353" s="1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ht="15.75" customHeight="1">
      <c r="A354" s="1"/>
      <c r="B354" s="1"/>
      <c r="C354" s="1"/>
      <c r="D354" s="2"/>
      <c r="E354" s="1"/>
      <c r="F354" s="1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ht="15.75" customHeight="1">
      <c r="A355" s="1"/>
      <c r="B355" s="1"/>
      <c r="C355" s="1"/>
      <c r="D355" s="2"/>
      <c r="E355" s="1"/>
      <c r="F355" s="1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ht="15.75" customHeight="1">
      <c r="A356" s="1"/>
      <c r="B356" s="1"/>
      <c r="C356" s="1"/>
      <c r="D356" s="2"/>
      <c r="E356" s="1"/>
      <c r="F356" s="1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ht="15.75" customHeight="1">
      <c r="A357" s="1"/>
      <c r="B357" s="1"/>
      <c r="C357" s="1"/>
      <c r="D357" s="2"/>
      <c r="E357" s="1"/>
      <c r="F357" s="1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ht="15.75" customHeight="1">
      <c r="A358" s="1"/>
      <c r="B358" s="1"/>
      <c r="C358" s="1"/>
      <c r="D358" s="2"/>
      <c r="E358" s="1"/>
      <c r="F358" s="1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ht="15.75" customHeight="1">
      <c r="A359" s="1"/>
      <c r="B359" s="1"/>
      <c r="C359" s="1"/>
      <c r="D359" s="2"/>
      <c r="E359" s="1"/>
      <c r="F359" s="1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ht="15.75" customHeight="1">
      <c r="A360" s="1"/>
      <c r="B360" s="1"/>
      <c r="C360" s="1"/>
      <c r="D360" s="2"/>
      <c r="E360" s="1"/>
      <c r="F360" s="1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ht="15.75" customHeight="1">
      <c r="A361" s="1"/>
      <c r="B361" s="1"/>
      <c r="C361" s="1"/>
      <c r="D361" s="2"/>
      <c r="E361" s="1"/>
      <c r="F361" s="1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ht="15.75" customHeight="1">
      <c r="A362" s="1"/>
      <c r="B362" s="1"/>
      <c r="C362" s="1"/>
      <c r="D362" s="2"/>
      <c r="E362" s="1"/>
      <c r="F362" s="1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ht="15.75" customHeight="1">
      <c r="A363" s="1"/>
      <c r="B363" s="1"/>
      <c r="C363" s="1"/>
      <c r="D363" s="2"/>
      <c r="E363" s="1"/>
      <c r="F363" s="1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ht="15.75" customHeight="1">
      <c r="A364" s="1"/>
      <c r="B364" s="1"/>
      <c r="C364" s="1"/>
      <c r="D364" s="2"/>
      <c r="E364" s="1"/>
      <c r="F364" s="1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ht="15.75" customHeight="1">
      <c r="A365" s="1"/>
      <c r="B365" s="1"/>
      <c r="C365" s="1"/>
      <c r="D365" s="2"/>
      <c r="E365" s="1"/>
      <c r="F365" s="1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ht="15.75" customHeight="1">
      <c r="A366" s="1"/>
      <c r="B366" s="1"/>
      <c r="C366" s="1"/>
      <c r="D366" s="2"/>
      <c r="E366" s="1"/>
      <c r="F366" s="1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ht="15.75" customHeight="1">
      <c r="A367" s="1"/>
      <c r="B367" s="1"/>
      <c r="C367" s="1"/>
      <c r="D367" s="2"/>
      <c r="E367" s="1"/>
      <c r="F367" s="1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ht="15.75" customHeight="1">
      <c r="A368" s="1"/>
      <c r="B368" s="1"/>
      <c r="C368" s="1"/>
      <c r="D368" s="2"/>
      <c r="E368" s="1"/>
      <c r="F368" s="1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ht="15.75" customHeight="1">
      <c r="A369" s="1"/>
      <c r="B369" s="1"/>
      <c r="C369" s="1"/>
      <c r="D369" s="2"/>
      <c r="E369" s="1"/>
      <c r="F369" s="1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ht="15.75" customHeight="1">
      <c r="A370" s="1"/>
      <c r="B370" s="1"/>
      <c r="C370" s="1"/>
      <c r="D370" s="2"/>
      <c r="E370" s="1"/>
      <c r="F370" s="1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ht="15.75" customHeight="1">
      <c r="A371" s="1"/>
      <c r="B371" s="1"/>
      <c r="C371" s="1"/>
      <c r="D371" s="2"/>
      <c r="E371" s="1"/>
      <c r="F371" s="1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ht="15.75" customHeight="1">
      <c r="A372" s="1"/>
      <c r="B372" s="1"/>
      <c r="C372" s="1"/>
      <c r="D372" s="2"/>
      <c r="E372" s="1"/>
      <c r="F372" s="1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ht="15.75" customHeight="1">
      <c r="A373" s="1"/>
      <c r="B373" s="1"/>
      <c r="C373" s="1"/>
      <c r="D373" s="2"/>
      <c r="E373" s="1"/>
      <c r="F373" s="1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ht="15.75" customHeight="1">
      <c r="A374" s="1"/>
      <c r="B374" s="1"/>
      <c r="C374" s="1"/>
      <c r="D374" s="2"/>
      <c r="E374" s="1"/>
      <c r="F374" s="1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ht="15.75" customHeight="1">
      <c r="A375" s="1"/>
      <c r="B375" s="1"/>
      <c r="C375" s="1"/>
      <c r="D375" s="2"/>
      <c r="E375" s="1"/>
      <c r="F375" s="1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ht="15.75" customHeight="1">
      <c r="A376" s="1"/>
      <c r="B376" s="1"/>
      <c r="C376" s="1"/>
      <c r="D376" s="2"/>
      <c r="E376" s="1"/>
      <c r="F376" s="1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ht="15.75" customHeight="1">
      <c r="A377" s="1"/>
      <c r="B377" s="1"/>
      <c r="C377" s="1"/>
      <c r="D377" s="2"/>
      <c r="E377" s="1"/>
      <c r="F377" s="1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ht="15.75" customHeight="1">
      <c r="A378" s="1"/>
      <c r="B378" s="1"/>
      <c r="C378" s="1"/>
      <c r="D378" s="2"/>
      <c r="E378" s="1"/>
      <c r="F378" s="1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ht="15.75" customHeight="1">
      <c r="A379" s="1"/>
      <c r="B379" s="1"/>
      <c r="C379" s="1"/>
      <c r="D379" s="2"/>
      <c r="E379" s="1"/>
      <c r="F379" s="1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ht="15.75" customHeight="1">
      <c r="A380" s="1"/>
      <c r="B380" s="1"/>
      <c r="C380" s="1"/>
      <c r="D380" s="2"/>
      <c r="E380" s="1"/>
      <c r="F380" s="1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ht="15.75" customHeight="1">
      <c r="A381" s="1"/>
      <c r="B381" s="1"/>
      <c r="C381" s="1"/>
      <c r="D381" s="2"/>
      <c r="E381" s="1"/>
      <c r="F381" s="1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ht="15.75" customHeight="1">
      <c r="A382" s="1"/>
      <c r="B382" s="1"/>
      <c r="C382" s="1"/>
      <c r="D382" s="2"/>
      <c r="E382" s="1"/>
      <c r="F382" s="1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ht="15.75" customHeight="1">
      <c r="A383" s="1"/>
      <c r="B383" s="1"/>
      <c r="C383" s="1"/>
      <c r="D383" s="2"/>
      <c r="E383" s="1"/>
      <c r="F383" s="1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ht="15.75" customHeight="1">
      <c r="A384" s="1"/>
      <c r="B384" s="1"/>
      <c r="C384" s="1"/>
      <c r="D384" s="2"/>
      <c r="E384" s="1"/>
      <c r="F384" s="1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ht="15.75" customHeight="1">
      <c r="A385" s="1"/>
      <c r="B385" s="1"/>
      <c r="C385" s="1"/>
      <c r="D385" s="2"/>
      <c r="E385" s="1"/>
      <c r="F385" s="1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ht="15.75" customHeight="1">
      <c r="A386" s="1"/>
      <c r="B386" s="1"/>
      <c r="C386" s="1"/>
      <c r="D386" s="2"/>
      <c r="E386" s="1"/>
      <c r="F386" s="1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ht="15.75" customHeight="1">
      <c r="A387" s="1"/>
      <c r="B387" s="1"/>
      <c r="C387" s="1"/>
      <c r="D387" s="2"/>
      <c r="E387" s="1"/>
      <c r="F387" s="1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ht="15.75" customHeight="1">
      <c r="A388" s="1"/>
      <c r="B388" s="1"/>
      <c r="C388" s="1"/>
      <c r="D388" s="2"/>
      <c r="E388" s="1"/>
      <c r="F388" s="1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ht="15.75" customHeight="1">
      <c r="A389" s="1"/>
      <c r="B389" s="1"/>
      <c r="C389" s="1"/>
      <c r="D389" s="2"/>
      <c r="E389" s="1"/>
      <c r="F389" s="1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ht="15.75" customHeight="1">
      <c r="A390" s="1"/>
      <c r="B390" s="1"/>
      <c r="C390" s="1"/>
      <c r="D390" s="2"/>
      <c r="E390" s="1"/>
      <c r="F390" s="1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ht="15.75" customHeight="1">
      <c r="A391" s="1"/>
      <c r="B391" s="1"/>
      <c r="C391" s="1"/>
      <c r="D391" s="2"/>
      <c r="E391" s="1"/>
      <c r="F391" s="1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ht="15.75" customHeight="1">
      <c r="A392" s="1"/>
      <c r="B392" s="1"/>
      <c r="C392" s="1"/>
      <c r="D392" s="2"/>
      <c r="E392" s="1"/>
      <c r="F392" s="1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ht="15.75" customHeight="1">
      <c r="A393" s="1"/>
      <c r="B393" s="1"/>
      <c r="C393" s="1"/>
      <c r="D393" s="2"/>
      <c r="E393" s="1"/>
      <c r="F393" s="1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ht="15.75" customHeight="1">
      <c r="A394" s="1"/>
      <c r="B394" s="1"/>
      <c r="C394" s="1"/>
      <c r="D394" s="2"/>
      <c r="E394" s="1"/>
      <c r="F394" s="1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ht="15.75" customHeight="1">
      <c r="A395" s="1"/>
      <c r="B395" s="1"/>
      <c r="C395" s="1"/>
      <c r="D395" s="2"/>
      <c r="E395" s="1"/>
      <c r="F395" s="1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ht="15.75" customHeight="1">
      <c r="A396" s="1"/>
      <c r="B396" s="1"/>
      <c r="C396" s="1"/>
      <c r="D396" s="2"/>
      <c r="E396" s="1"/>
      <c r="F396" s="1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ht="15.75" customHeight="1">
      <c r="A397" s="1"/>
      <c r="B397" s="1"/>
      <c r="C397" s="1"/>
      <c r="D397" s="2"/>
      <c r="E397" s="1"/>
      <c r="F397" s="1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ht="15.75" customHeight="1">
      <c r="A398" s="1"/>
      <c r="B398" s="1"/>
      <c r="C398" s="1"/>
      <c r="D398" s="2"/>
      <c r="E398" s="1"/>
      <c r="F398" s="1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ht="15.75" customHeight="1">
      <c r="A399" s="1"/>
      <c r="B399" s="1"/>
      <c r="C399" s="1"/>
      <c r="D399" s="2"/>
      <c r="E399" s="1"/>
      <c r="F399" s="1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ht="15.75" customHeight="1">
      <c r="A400" s="1"/>
      <c r="B400" s="1"/>
      <c r="C400" s="1"/>
      <c r="D400" s="2"/>
      <c r="E400" s="1"/>
      <c r="F400" s="1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ht="15.75" customHeight="1">
      <c r="A401" s="1"/>
      <c r="B401" s="1"/>
      <c r="C401" s="1"/>
      <c r="D401" s="2"/>
      <c r="E401" s="1"/>
      <c r="F401" s="1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ht="15.75" customHeight="1">
      <c r="A402" s="1"/>
      <c r="B402" s="1"/>
      <c r="C402" s="1"/>
      <c r="D402" s="2"/>
      <c r="E402" s="1"/>
      <c r="F402" s="1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ht="15.75" customHeight="1">
      <c r="A403" s="1"/>
      <c r="B403" s="1"/>
      <c r="C403" s="1"/>
      <c r="D403" s="2"/>
      <c r="E403" s="1"/>
      <c r="F403" s="1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ht="15.75" customHeight="1">
      <c r="A404" s="1"/>
      <c r="B404" s="1"/>
      <c r="C404" s="1"/>
      <c r="D404" s="2"/>
      <c r="E404" s="1"/>
      <c r="F404" s="1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ht="15.75" customHeight="1">
      <c r="A405" s="1"/>
      <c r="B405" s="1"/>
      <c r="C405" s="1"/>
      <c r="D405" s="2"/>
      <c r="E405" s="1"/>
      <c r="F405" s="1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ht="15.75" customHeight="1">
      <c r="A406" s="1"/>
      <c r="B406" s="1"/>
      <c r="C406" s="1"/>
      <c r="D406" s="2"/>
      <c r="E406" s="1"/>
      <c r="F406" s="1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ht="15.75" customHeight="1">
      <c r="D407" s="97"/>
    </row>
    <row r="408" ht="15.75" customHeight="1">
      <c r="D408" s="97"/>
    </row>
    <row r="409" ht="15.75" customHeight="1">
      <c r="D409" s="97"/>
    </row>
    <row r="410" ht="15.75" customHeight="1">
      <c r="D410" s="97"/>
    </row>
    <row r="411" ht="15.75" customHeight="1">
      <c r="D411" s="97"/>
    </row>
    <row r="412" ht="15.75" customHeight="1">
      <c r="D412" s="97"/>
    </row>
    <row r="413" ht="15.75" customHeight="1">
      <c r="D413" s="97"/>
    </row>
    <row r="414" ht="15.75" customHeight="1">
      <c r="D414" s="97"/>
    </row>
    <row r="415" ht="15.75" customHeight="1">
      <c r="D415" s="97"/>
    </row>
    <row r="416" ht="15.75" customHeight="1">
      <c r="D416" s="97"/>
    </row>
    <row r="417" ht="15.75" customHeight="1">
      <c r="D417" s="97"/>
    </row>
    <row r="418" ht="15.75" customHeight="1">
      <c r="D418" s="97"/>
    </row>
    <row r="419" ht="15.75" customHeight="1">
      <c r="D419" s="97"/>
    </row>
    <row r="420" ht="15.75" customHeight="1">
      <c r="D420" s="97"/>
    </row>
    <row r="421" ht="15.75" customHeight="1">
      <c r="D421" s="97"/>
    </row>
    <row r="422" ht="15.75" customHeight="1">
      <c r="D422" s="97"/>
    </row>
    <row r="423" ht="15.75" customHeight="1">
      <c r="D423" s="97"/>
    </row>
    <row r="424" ht="15.75" customHeight="1">
      <c r="D424" s="97"/>
    </row>
    <row r="425" ht="15.75" customHeight="1">
      <c r="D425" s="97"/>
    </row>
    <row r="426" ht="15.75" customHeight="1">
      <c r="D426" s="97"/>
    </row>
    <row r="427" ht="15.75" customHeight="1">
      <c r="D427" s="97"/>
    </row>
    <row r="428" ht="15.75" customHeight="1">
      <c r="D428" s="97"/>
    </row>
    <row r="429" ht="15.75" customHeight="1">
      <c r="D429" s="97"/>
    </row>
    <row r="430" ht="15.75" customHeight="1">
      <c r="D430" s="97"/>
    </row>
    <row r="431" ht="15.75" customHeight="1">
      <c r="D431" s="97"/>
    </row>
    <row r="432" ht="15.75" customHeight="1">
      <c r="D432" s="97"/>
    </row>
    <row r="433" ht="15.75" customHeight="1">
      <c r="D433" s="97"/>
    </row>
    <row r="434" ht="15.75" customHeight="1">
      <c r="D434" s="97"/>
    </row>
    <row r="435" ht="15.75" customHeight="1">
      <c r="D435" s="97"/>
    </row>
    <row r="436" ht="15.75" customHeight="1">
      <c r="D436" s="97"/>
    </row>
    <row r="437" ht="15.75" customHeight="1">
      <c r="D437" s="97"/>
    </row>
    <row r="438" ht="15.75" customHeight="1">
      <c r="D438" s="97"/>
    </row>
    <row r="439" ht="15.75" customHeight="1">
      <c r="D439" s="97"/>
    </row>
    <row r="440" ht="15.75" customHeight="1">
      <c r="D440" s="97"/>
    </row>
    <row r="441" ht="15.75" customHeight="1">
      <c r="D441" s="97"/>
    </row>
    <row r="442" ht="15.75" customHeight="1">
      <c r="D442" s="97"/>
    </row>
    <row r="443" ht="15.75" customHeight="1">
      <c r="D443" s="97"/>
    </row>
    <row r="444" ht="15.75" customHeight="1">
      <c r="D444" s="97"/>
    </row>
    <row r="445" ht="15.75" customHeight="1">
      <c r="D445" s="97"/>
    </row>
    <row r="446" ht="15.75" customHeight="1">
      <c r="D446" s="97"/>
    </row>
    <row r="447" ht="15.75" customHeight="1">
      <c r="D447" s="97"/>
    </row>
    <row r="448" ht="15.75" customHeight="1">
      <c r="D448" s="97"/>
    </row>
    <row r="449" ht="15.75" customHeight="1">
      <c r="D449" s="97"/>
    </row>
    <row r="450" ht="15.75" customHeight="1">
      <c r="D450" s="97"/>
    </row>
    <row r="451" ht="15.75" customHeight="1">
      <c r="D451" s="97"/>
    </row>
    <row r="452" ht="15.75" customHeight="1">
      <c r="D452" s="97"/>
    </row>
    <row r="453" ht="15.75" customHeight="1">
      <c r="D453" s="97"/>
    </row>
    <row r="454" ht="15.75" customHeight="1">
      <c r="D454" s="97"/>
    </row>
    <row r="455" ht="15.75" customHeight="1">
      <c r="D455" s="97"/>
    </row>
    <row r="456" ht="15.75" customHeight="1">
      <c r="D456" s="97"/>
    </row>
    <row r="457" ht="15.75" customHeight="1">
      <c r="D457" s="97"/>
    </row>
    <row r="458" ht="15.75" customHeight="1">
      <c r="D458" s="97"/>
    </row>
    <row r="459" ht="15.75" customHeight="1">
      <c r="D459" s="97"/>
    </row>
    <row r="460" ht="15.75" customHeight="1">
      <c r="D460" s="97"/>
    </row>
    <row r="461" ht="15.75" customHeight="1">
      <c r="D461" s="97"/>
    </row>
    <row r="462" ht="15.75" customHeight="1">
      <c r="D462" s="97"/>
    </row>
    <row r="463" ht="15.75" customHeight="1">
      <c r="D463" s="97"/>
    </row>
    <row r="464" ht="15.75" customHeight="1">
      <c r="D464" s="97"/>
    </row>
    <row r="465" ht="15.75" customHeight="1">
      <c r="D465" s="97"/>
    </row>
    <row r="466" ht="15.75" customHeight="1">
      <c r="D466" s="97"/>
    </row>
    <row r="467" ht="15.75" customHeight="1">
      <c r="D467" s="97"/>
    </row>
    <row r="468" ht="15.75" customHeight="1">
      <c r="D468" s="97"/>
    </row>
    <row r="469" ht="15.75" customHeight="1">
      <c r="D469" s="97"/>
    </row>
    <row r="470" ht="15.75" customHeight="1">
      <c r="D470" s="97"/>
    </row>
    <row r="471" ht="15.75" customHeight="1">
      <c r="D471" s="97"/>
    </row>
    <row r="472" ht="15.75" customHeight="1">
      <c r="D472" s="97"/>
    </row>
    <row r="473" ht="15.75" customHeight="1">
      <c r="D473" s="97"/>
    </row>
    <row r="474" ht="15.75" customHeight="1">
      <c r="D474" s="97"/>
    </row>
    <row r="475" ht="15.75" customHeight="1">
      <c r="D475" s="97"/>
    </row>
    <row r="476" ht="15.75" customHeight="1">
      <c r="D476" s="97"/>
    </row>
    <row r="477" ht="15.75" customHeight="1">
      <c r="D477" s="97"/>
    </row>
    <row r="478" ht="15.75" customHeight="1">
      <c r="D478" s="97"/>
    </row>
    <row r="479" ht="15.75" customHeight="1">
      <c r="D479" s="97"/>
    </row>
    <row r="480" ht="15.75" customHeight="1">
      <c r="D480" s="97"/>
    </row>
    <row r="481" ht="15.75" customHeight="1">
      <c r="D481" s="97"/>
    </row>
    <row r="482" ht="15.75" customHeight="1">
      <c r="D482" s="97"/>
    </row>
    <row r="483" ht="15.75" customHeight="1">
      <c r="D483" s="97"/>
    </row>
    <row r="484" ht="15.75" customHeight="1">
      <c r="D484" s="97"/>
    </row>
    <row r="485" ht="15.75" customHeight="1">
      <c r="D485" s="97"/>
    </row>
    <row r="486" ht="15.75" customHeight="1">
      <c r="D486" s="97"/>
    </row>
    <row r="487" ht="15.75" customHeight="1">
      <c r="D487" s="97"/>
    </row>
    <row r="488" ht="15.75" customHeight="1">
      <c r="D488" s="97"/>
    </row>
    <row r="489" ht="15.75" customHeight="1">
      <c r="D489" s="97"/>
    </row>
    <row r="490" ht="15.75" customHeight="1">
      <c r="D490" s="97"/>
    </row>
    <row r="491" ht="15.75" customHeight="1">
      <c r="D491" s="97"/>
    </row>
    <row r="492" ht="15.75" customHeight="1">
      <c r="D492" s="97"/>
    </row>
    <row r="493" ht="15.75" customHeight="1">
      <c r="D493" s="97"/>
    </row>
    <row r="494" ht="15.75" customHeight="1">
      <c r="D494" s="97"/>
    </row>
    <row r="495" ht="15.75" customHeight="1">
      <c r="D495" s="97"/>
    </row>
    <row r="496" ht="15.75" customHeight="1">
      <c r="D496" s="97"/>
    </row>
    <row r="497" ht="15.75" customHeight="1">
      <c r="D497" s="97"/>
    </row>
    <row r="498" ht="15.75" customHeight="1">
      <c r="D498" s="97"/>
    </row>
    <row r="499" ht="15.75" customHeight="1">
      <c r="D499" s="97"/>
    </row>
    <row r="500" ht="15.75" customHeight="1">
      <c r="D500" s="97"/>
    </row>
    <row r="501" ht="15.75" customHeight="1">
      <c r="D501" s="97"/>
    </row>
    <row r="502" ht="15.75" customHeight="1">
      <c r="D502" s="97"/>
    </row>
    <row r="503" ht="15.75" customHeight="1">
      <c r="D503" s="97"/>
    </row>
    <row r="504" ht="15.75" customHeight="1">
      <c r="D504" s="97"/>
    </row>
    <row r="505" ht="15.75" customHeight="1">
      <c r="D505" s="97"/>
    </row>
    <row r="506" ht="15.75" customHeight="1">
      <c r="D506" s="97"/>
    </row>
    <row r="507" ht="15.75" customHeight="1">
      <c r="D507" s="97"/>
    </row>
    <row r="508" ht="15.75" customHeight="1">
      <c r="D508" s="97"/>
    </row>
    <row r="509" ht="15.75" customHeight="1">
      <c r="D509" s="97"/>
    </row>
    <row r="510" ht="15.75" customHeight="1">
      <c r="D510" s="97"/>
    </row>
    <row r="511" ht="15.75" customHeight="1">
      <c r="D511" s="97"/>
    </row>
    <row r="512" ht="15.75" customHeight="1">
      <c r="D512" s="97"/>
    </row>
    <row r="513" ht="15.75" customHeight="1">
      <c r="D513" s="97"/>
    </row>
    <row r="514" ht="15.75" customHeight="1">
      <c r="D514" s="97"/>
    </row>
    <row r="515" ht="15.75" customHeight="1">
      <c r="D515" s="97"/>
    </row>
    <row r="516" ht="15.75" customHeight="1">
      <c r="D516" s="97"/>
    </row>
    <row r="517" ht="15.75" customHeight="1">
      <c r="D517" s="97"/>
    </row>
    <row r="518" ht="15.75" customHeight="1">
      <c r="D518" s="97"/>
    </row>
    <row r="519" ht="15.75" customHeight="1">
      <c r="D519" s="97"/>
    </row>
    <row r="520" ht="15.75" customHeight="1">
      <c r="D520" s="97"/>
    </row>
    <row r="521" ht="15.75" customHeight="1">
      <c r="D521" s="97"/>
    </row>
    <row r="522" ht="15.75" customHeight="1">
      <c r="D522" s="97"/>
    </row>
    <row r="523" ht="15.75" customHeight="1">
      <c r="D523" s="97"/>
    </row>
    <row r="524" ht="15.75" customHeight="1">
      <c r="D524" s="97"/>
    </row>
    <row r="525" ht="15.75" customHeight="1">
      <c r="D525" s="97"/>
    </row>
    <row r="526" ht="15.75" customHeight="1">
      <c r="D526" s="97"/>
    </row>
    <row r="527" ht="15.75" customHeight="1">
      <c r="D527" s="97"/>
    </row>
    <row r="528" ht="15.75" customHeight="1">
      <c r="D528" s="97"/>
    </row>
    <row r="529" ht="15.75" customHeight="1">
      <c r="D529" s="97"/>
    </row>
    <row r="530" ht="15.75" customHeight="1">
      <c r="D530" s="97"/>
    </row>
    <row r="531" ht="15.75" customHeight="1">
      <c r="D531" s="97"/>
    </row>
    <row r="532" ht="15.75" customHeight="1">
      <c r="D532" s="97"/>
    </row>
    <row r="533" ht="15.75" customHeight="1">
      <c r="D533" s="97"/>
    </row>
    <row r="534" ht="15.75" customHeight="1">
      <c r="D534" s="97"/>
    </row>
    <row r="535" ht="15.75" customHeight="1">
      <c r="D535" s="97"/>
    </row>
    <row r="536" ht="15.75" customHeight="1">
      <c r="D536" s="97"/>
    </row>
    <row r="537" ht="15.75" customHeight="1">
      <c r="D537" s="97"/>
    </row>
    <row r="538" ht="15.75" customHeight="1">
      <c r="D538" s="97"/>
    </row>
    <row r="539" ht="15.75" customHeight="1">
      <c r="D539" s="97"/>
    </row>
    <row r="540" ht="15.75" customHeight="1">
      <c r="D540" s="97"/>
    </row>
    <row r="541" ht="15.75" customHeight="1">
      <c r="D541" s="97"/>
    </row>
    <row r="542" ht="15.75" customHeight="1">
      <c r="D542" s="97"/>
    </row>
    <row r="543" ht="15.75" customHeight="1">
      <c r="D543" s="97"/>
    </row>
    <row r="544" ht="15.75" customHeight="1">
      <c r="D544" s="97"/>
    </row>
    <row r="545" ht="15.75" customHeight="1">
      <c r="D545" s="97"/>
    </row>
    <row r="546" ht="15.75" customHeight="1">
      <c r="D546" s="97"/>
    </row>
    <row r="547" ht="15.75" customHeight="1">
      <c r="D547" s="97"/>
    </row>
    <row r="548" ht="15.75" customHeight="1">
      <c r="D548" s="97"/>
    </row>
    <row r="549" ht="15.75" customHeight="1">
      <c r="D549" s="97"/>
    </row>
    <row r="550" ht="15.75" customHeight="1">
      <c r="D550" s="97"/>
    </row>
    <row r="551" ht="15.75" customHeight="1">
      <c r="D551" s="97"/>
    </row>
    <row r="552" ht="15.75" customHeight="1">
      <c r="D552" s="97"/>
    </row>
    <row r="553" ht="15.75" customHeight="1">
      <c r="D553" s="97"/>
    </row>
    <row r="554" ht="15.75" customHeight="1">
      <c r="D554" s="97"/>
    </row>
    <row r="555" ht="15.75" customHeight="1">
      <c r="D555" s="97"/>
    </row>
    <row r="556" ht="15.75" customHeight="1">
      <c r="D556" s="97"/>
    </row>
    <row r="557" ht="15.75" customHeight="1">
      <c r="D557" s="97"/>
    </row>
    <row r="558" ht="15.75" customHeight="1">
      <c r="D558" s="97"/>
    </row>
    <row r="559" ht="15.75" customHeight="1">
      <c r="D559" s="97"/>
    </row>
    <row r="560" ht="15.75" customHeight="1">
      <c r="D560" s="97"/>
    </row>
    <row r="561" ht="15.75" customHeight="1">
      <c r="D561" s="97"/>
    </row>
    <row r="562" ht="15.75" customHeight="1">
      <c r="D562" s="97"/>
    </row>
    <row r="563" ht="15.75" customHeight="1">
      <c r="D563" s="97"/>
    </row>
    <row r="564" ht="15.75" customHeight="1">
      <c r="D564" s="97"/>
    </row>
    <row r="565" ht="15.75" customHeight="1">
      <c r="D565" s="97"/>
    </row>
    <row r="566" ht="15.75" customHeight="1">
      <c r="D566" s="97"/>
    </row>
    <row r="567" ht="15.75" customHeight="1">
      <c r="D567" s="97"/>
    </row>
    <row r="568" ht="15.75" customHeight="1">
      <c r="D568" s="97"/>
    </row>
    <row r="569" ht="15.75" customHeight="1">
      <c r="D569" s="97"/>
    </row>
    <row r="570" ht="15.75" customHeight="1">
      <c r="D570" s="97"/>
    </row>
    <row r="571" ht="15.75" customHeight="1">
      <c r="D571" s="97"/>
    </row>
    <row r="572" ht="15.75" customHeight="1">
      <c r="D572" s="97"/>
    </row>
    <row r="573" ht="15.75" customHeight="1">
      <c r="D573" s="97"/>
    </row>
    <row r="574" ht="15.75" customHeight="1">
      <c r="D574" s="97"/>
    </row>
    <row r="575" ht="15.75" customHeight="1">
      <c r="D575" s="97"/>
    </row>
    <row r="576" ht="15.75" customHeight="1">
      <c r="D576" s="97"/>
    </row>
    <row r="577" ht="15.75" customHeight="1">
      <c r="D577" s="97"/>
    </row>
    <row r="578" ht="15.75" customHeight="1">
      <c r="D578" s="97"/>
    </row>
    <row r="579" ht="15.75" customHeight="1">
      <c r="D579" s="97"/>
    </row>
    <row r="580" ht="15.75" customHeight="1">
      <c r="D580" s="97"/>
    </row>
    <row r="581" ht="15.75" customHeight="1">
      <c r="D581" s="97"/>
    </row>
    <row r="582" ht="15.75" customHeight="1">
      <c r="D582" s="97"/>
    </row>
    <row r="583" ht="15.75" customHeight="1">
      <c r="D583" s="97"/>
    </row>
    <row r="584" ht="15.75" customHeight="1">
      <c r="D584" s="97"/>
    </row>
    <row r="585" ht="15.75" customHeight="1">
      <c r="D585" s="97"/>
    </row>
    <row r="586" ht="15.75" customHeight="1">
      <c r="D586" s="97"/>
    </row>
    <row r="587" ht="15.75" customHeight="1">
      <c r="D587" s="97"/>
    </row>
    <row r="588" ht="15.75" customHeight="1">
      <c r="D588" s="97"/>
    </row>
    <row r="589" ht="15.75" customHeight="1">
      <c r="D589" s="97"/>
    </row>
    <row r="590" ht="15.75" customHeight="1">
      <c r="D590" s="97"/>
    </row>
    <row r="591" ht="15.75" customHeight="1">
      <c r="D591" s="97"/>
    </row>
    <row r="592" ht="15.75" customHeight="1">
      <c r="D592" s="97"/>
    </row>
    <row r="593" ht="15.75" customHeight="1">
      <c r="D593" s="97"/>
    </row>
    <row r="594" ht="15.75" customHeight="1">
      <c r="D594" s="97"/>
    </row>
    <row r="595" ht="15.75" customHeight="1">
      <c r="D595" s="97"/>
    </row>
    <row r="596" ht="15.75" customHeight="1">
      <c r="D596" s="97"/>
    </row>
    <row r="597" ht="15.75" customHeight="1">
      <c r="D597" s="97"/>
    </row>
    <row r="598" ht="15.75" customHeight="1">
      <c r="D598" s="97"/>
    </row>
    <row r="599" ht="15.75" customHeight="1">
      <c r="D599" s="97"/>
    </row>
    <row r="600" ht="15.75" customHeight="1">
      <c r="D600" s="97"/>
    </row>
    <row r="601" ht="15.75" customHeight="1">
      <c r="D601" s="97"/>
    </row>
    <row r="602" ht="15.75" customHeight="1">
      <c r="D602" s="97"/>
    </row>
    <row r="603" ht="15.75" customHeight="1">
      <c r="D603" s="97"/>
    </row>
    <row r="604" ht="15.75" customHeight="1">
      <c r="D604" s="97"/>
    </row>
    <row r="605" ht="15.75" customHeight="1">
      <c r="D605" s="97"/>
    </row>
    <row r="606" ht="15.75" customHeight="1">
      <c r="D606" s="97"/>
    </row>
    <row r="607" ht="15.75" customHeight="1">
      <c r="D607" s="97"/>
    </row>
    <row r="608" ht="15.75" customHeight="1">
      <c r="D608" s="97"/>
    </row>
    <row r="609" ht="15.75" customHeight="1">
      <c r="D609" s="97"/>
    </row>
    <row r="610" ht="15.75" customHeight="1">
      <c r="D610" s="97"/>
    </row>
    <row r="611" ht="15.75" customHeight="1">
      <c r="D611" s="97"/>
    </row>
    <row r="612" ht="15.75" customHeight="1">
      <c r="D612" s="97"/>
    </row>
    <row r="613" ht="15.75" customHeight="1">
      <c r="D613" s="97"/>
    </row>
    <row r="614" ht="15.75" customHeight="1">
      <c r="D614" s="97"/>
    </row>
    <row r="615" ht="15.75" customHeight="1">
      <c r="D615" s="97"/>
    </row>
    <row r="616" ht="15.75" customHeight="1">
      <c r="D616" s="97"/>
    </row>
    <row r="617" ht="15.75" customHeight="1">
      <c r="D617" s="97"/>
    </row>
    <row r="618" ht="15.75" customHeight="1">
      <c r="D618" s="97"/>
    </row>
    <row r="619" ht="15.75" customHeight="1">
      <c r="D619" s="97"/>
    </row>
    <row r="620" ht="15.75" customHeight="1">
      <c r="D620" s="97"/>
    </row>
    <row r="621" ht="15.75" customHeight="1">
      <c r="D621" s="97"/>
    </row>
    <row r="622" ht="15.75" customHeight="1">
      <c r="D622" s="97"/>
    </row>
    <row r="623" ht="15.75" customHeight="1">
      <c r="D623" s="97"/>
    </row>
    <row r="624" ht="15.75" customHeight="1">
      <c r="D624" s="97"/>
    </row>
    <row r="625" ht="15.75" customHeight="1">
      <c r="D625" s="97"/>
    </row>
    <row r="626" ht="15.75" customHeight="1">
      <c r="D626" s="97"/>
    </row>
    <row r="627" ht="15.75" customHeight="1">
      <c r="D627" s="97"/>
    </row>
    <row r="628" ht="15.75" customHeight="1">
      <c r="D628" s="97"/>
    </row>
    <row r="629" ht="15.75" customHeight="1">
      <c r="D629" s="97"/>
    </row>
    <row r="630" ht="15.75" customHeight="1">
      <c r="D630" s="97"/>
    </row>
    <row r="631" ht="15.75" customHeight="1">
      <c r="D631" s="97"/>
    </row>
    <row r="632" ht="15.75" customHeight="1">
      <c r="D632" s="97"/>
    </row>
    <row r="633" ht="15.75" customHeight="1">
      <c r="D633" s="97"/>
    </row>
    <row r="634" ht="15.75" customHeight="1">
      <c r="D634" s="97"/>
    </row>
    <row r="635" ht="15.75" customHeight="1">
      <c r="D635" s="97"/>
    </row>
    <row r="636" ht="15.75" customHeight="1">
      <c r="D636" s="97"/>
    </row>
    <row r="637" ht="15.75" customHeight="1">
      <c r="D637" s="97"/>
    </row>
    <row r="638" ht="15.75" customHeight="1">
      <c r="D638" s="97"/>
    </row>
    <row r="639" ht="15.75" customHeight="1">
      <c r="D639" s="97"/>
    </row>
    <row r="640" ht="15.75" customHeight="1">
      <c r="D640" s="97"/>
    </row>
    <row r="641" ht="15.75" customHeight="1">
      <c r="D641" s="97"/>
    </row>
    <row r="642" ht="15.75" customHeight="1">
      <c r="D642" s="97"/>
    </row>
    <row r="643" ht="15.75" customHeight="1">
      <c r="D643" s="97"/>
    </row>
    <row r="644" ht="15.75" customHeight="1">
      <c r="D644" s="97"/>
    </row>
    <row r="645" ht="15.75" customHeight="1">
      <c r="D645" s="97"/>
    </row>
    <row r="646" ht="15.75" customHeight="1">
      <c r="D646" s="97"/>
    </row>
    <row r="647" ht="15.75" customHeight="1">
      <c r="D647" s="97"/>
    </row>
    <row r="648" ht="15.75" customHeight="1">
      <c r="D648" s="97"/>
    </row>
    <row r="649" ht="15.75" customHeight="1">
      <c r="D649" s="97"/>
    </row>
    <row r="650" ht="15.75" customHeight="1">
      <c r="D650" s="97"/>
    </row>
    <row r="651" ht="15.75" customHeight="1">
      <c r="D651" s="97"/>
    </row>
    <row r="652" ht="15.75" customHeight="1">
      <c r="D652" s="97"/>
    </row>
    <row r="653" ht="15.75" customHeight="1">
      <c r="D653" s="97"/>
    </row>
    <row r="654" ht="15.75" customHeight="1">
      <c r="D654" s="97"/>
    </row>
    <row r="655" ht="15.75" customHeight="1">
      <c r="D655" s="97"/>
    </row>
    <row r="656" ht="15.75" customHeight="1">
      <c r="D656" s="97"/>
    </row>
    <row r="657" ht="15.75" customHeight="1">
      <c r="D657" s="97"/>
    </row>
    <row r="658" ht="15.75" customHeight="1">
      <c r="D658" s="97"/>
    </row>
    <row r="659" ht="15.75" customHeight="1">
      <c r="D659" s="97"/>
    </row>
    <row r="660" ht="15.75" customHeight="1">
      <c r="D660" s="97"/>
    </row>
    <row r="661" ht="15.75" customHeight="1">
      <c r="D661" s="97"/>
    </row>
    <row r="662" ht="15.75" customHeight="1">
      <c r="D662" s="97"/>
    </row>
    <row r="663" ht="15.75" customHeight="1">
      <c r="D663" s="97"/>
    </row>
    <row r="664" ht="15.75" customHeight="1">
      <c r="D664" s="97"/>
    </row>
    <row r="665" ht="15.75" customHeight="1">
      <c r="D665" s="97"/>
    </row>
    <row r="666" ht="15.75" customHeight="1">
      <c r="D666" s="97"/>
    </row>
    <row r="667" ht="15.75" customHeight="1">
      <c r="D667" s="97"/>
    </row>
    <row r="668" ht="15.75" customHeight="1">
      <c r="D668" s="97"/>
    </row>
    <row r="669" ht="15.75" customHeight="1">
      <c r="D669" s="97"/>
    </row>
    <row r="670" ht="15.75" customHeight="1">
      <c r="D670" s="97"/>
    </row>
    <row r="671" ht="15.75" customHeight="1">
      <c r="D671" s="97"/>
    </row>
    <row r="672" ht="15.75" customHeight="1">
      <c r="D672" s="97"/>
    </row>
    <row r="673" ht="15.75" customHeight="1">
      <c r="D673" s="97"/>
    </row>
    <row r="674" ht="15.75" customHeight="1">
      <c r="D674" s="97"/>
    </row>
    <row r="675" ht="15.75" customHeight="1">
      <c r="D675" s="97"/>
    </row>
    <row r="676" ht="15.75" customHeight="1">
      <c r="D676" s="97"/>
    </row>
    <row r="677" ht="15.75" customHeight="1">
      <c r="D677" s="97"/>
    </row>
    <row r="678" ht="15.75" customHeight="1">
      <c r="D678" s="97"/>
    </row>
    <row r="679" ht="15.75" customHeight="1">
      <c r="D679" s="97"/>
    </row>
    <row r="680" ht="15.75" customHeight="1">
      <c r="D680" s="97"/>
    </row>
    <row r="681" ht="15.75" customHeight="1">
      <c r="D681" s="97"/>
    </row>
    <row r="682" ht="15.75" customHeight="1">
      <c r="D682" s="97"/>
    </row>
    <row r="683" ht="15.75" customHeight="1">
      <c r="D683" s="97"/>
    </row>
    <row r="684" ht="15.75" customHeight="1">
      <c r="D684" s="97"/>
    </row>
    <row r="685" ht="15.75" customHeight="1">
      <c r="D685" s="97"/>
    </row>
    <row r="686" ht="15.75" customHeight="1">
      <c r="D686" s="97"/>
    </row>
    <row r="687" ht="15.75" customHeight="1">
      <c r="D687" s="97"/>
    </row>
    <row r="688" ht="15.75" customHeight="1">
      <c r="D688" s="97"/>
    </row>
    <row r="689" ht="15.75" customHeight="1">
      <c r="D689" s="97"/>
    </row>
    <row r="690" ht="15.75" customHeight="1">
      <c r="D690" s="97"/>
    </row>
    <row r="691" ht="15.75" customHeight="1">
      <c r="D691" s="97"/>
    </row>
    <row r="692" ht="15.75" customHeight="1">
      <c r="D692" s="97"/>
    </row>
    <row r="693" ht="15.75" customHeight="1">
      <c r="D693" s="97"/>
    </row>
    <row r="694" ht="15.75" customHeight="1">
      <c r="D694" s="97"/>
    </row>
    <row r="695" ht="15.75" customHeight="1">
      <c r="D695" s="97"/>
    </row>
    <row r="696" ht="15.75" customHeight="1">
      <c r="D696" s="97"/>
    </row>
    <row r="697" ht="15.75" customHeight="1">
      <c r="D697" s="97"/>
    </row>
    <row r="698" ht="15.75" customHeight="1">
      <c r="D698" s="97"/>
    </row>
    <row r="699" ht="15.75" customHeight="1">
      <c r="D699" s="97"/>
    </row>
    <row r="700" ht="15.75" customHeight="1">
      <c r="D700" s="97"/>
    </row>
    <row r="701" ht="15.75" customHeight="1">
      <c r="D701" s="97"/>
    </row>
    <row r="702" ht="15.75" customHeight="1">
      <c r="D702" s="97"/>
    </row>
    <row r="703" ht="15.75" customHeight="1">
      <c r="D703" s="97"/>
    </row>
    <row r="704" ht="15.75" customHeight="1">
      <c r="D704" s="97"/>
    </row>
    <row r="705" ht="15.75" customHeight="1">
      <c r="D705" s="97"/>
    </row>
    <row r="706" ht="15.75" customHeight="1">
      <c r="D706" s="97"/>
    </row>
    <row r="707" ht="15.75" customHeight="1">
      <c r="D707" s="97"/>
    </row>
    <row r="708" ht="15.75" customHeight="1">
      <c r="D708" s="97"/>
    </row>
    <row r="709" ht="15.75" customHeight="1">
      <c r="D709" s="97"/>
    </row>
    <row r="710" ht="15.75" customHeight="1">
      <c r="D710" s="97"/>
    </row>
    <row r="711" ht="15.75" customHeight="1">
      <c r="D711" s="97"/>
    </row>
    <row r="712" ht="15.75" customHeight="1">
      <c r="D712" s="97"/>
    </row>
    <row r="713" ht="15.75" customHeight="1">
      <c r="D713" s="97"/>
    </row>
    <row r="714" ht="15.75" customHeight="1">
      <c r="D714" s="97"/>
    </row>
    <row r="715" ht="15.75" customHeight="1">
      <c r="D715" s="97"/>
    </row>
    <row r="716" ht="15.75" customHeight="1">
      <c r="D716" s="97"/>
    </row>
    <row r="717" ht="15.75" customHeight="1">
      <c r="D717" s="97"/>
    </row>
    <row r="718" ht="15.75" customHeight="1">
      <c r="D718" s="97"/>
    </row>
    <row r="719" ht="15.75" customHeight="1">
      <c r="D719" s="97"/>
    </row>
    <row r="720" ht="15.75" customHeight="1">
      <c r="D720" s="97"/>
    </row>
    <row r="721" ht="15.75" customHeight="1">
      <c r="D721" s="97"/>
    </row>
    <row r="722" ht="15.75" customHeight="1">
      <c r="D722" s="97"/>
    </row>
    <row r="723" ht="15.75" customHeight="1">
      <c r="D723" s="97"/>
    </row>
    <row r="724" ht="15.75" customHeight="1">
      <c r="D724" s="97"/>
    </row>
    <row r="725" ht="15.75" customHeight="1">
      <c r="D725" s="97"/>
    </row>
    <row r="726" ht="15.75" customHeight="1">
      <c r="D726" s="97"/>
    </row>
    <row r="727" ht="15.75" customHeight="1">
      <c r="D727" s="97"/>
    </row>
    <row r="728" ht="15.75" customHeight="1">
      <c r="D728" s="97"/>
    </row>
    <row r="729" ht="15.75" customHeight="1">
      <c r="D729" s="97"/>
    </row>
    <row r="730" ht="15.75" customHeight="1">
      <c r="D730" s="97"/>
    </row>
    <row r="731" ht="15.75" customHeight="1">
      <c r="D731" s="97"/>
    </row>
    <row r="732" ht="15.75" customHeight="1">
      <c r="D732" s="97"/>
    </row>
    <row r="733" ht="15.75" customHeight="1">
      <c r="D733" s="97"/>
    </row>
    <row r="734" ht="15.75" customHeight="1">
      <c r="D734" s="97"/>
    </row>
    <row r="735" ht="15.75" customHeight="1">
      <c r="D735" s="97"/>
    </row>
    <row r="736" ht="15.75" customHeight="1">
      <c r="D736" s="97"/>
    </row>
    <row r="737" ht="15.75" customHeight="1">
      <c r="D737" s="97"/>
    </row>
    <row r="738" ht="15.75" customHeight="1">
      <c r="D738" s="97"/>
    </row>
    <row r="739" ht="15.75" customHeight="1">
      <c r="D739" s="97"/>
    </row>
    <row r="740" ht="15.75" customHeight="1">
      <c r="D740" s="97"/>
    </row>
    <row r="741" ht="15.75" customHeight="1">
      <c r="D741" s="97"/>
    </row>
    <row r="742" ht="15.75" customHeight="1">
      <c r="D742" s="97"/>
    </row>
    <row r="743" ht="15.75" customHeight="1">
      <c r="D743" s="97"/>
    </row>
    <row r="744" ht="15.75" customHeight="1">
      <c r="D744" s="97"/>
    </row>
    <row r="745" ht="15.75" customHeight="1">
      <c r="D745" s="97"/>
    </row>
    <row r="746" ht="15.75" customHeight="1">
      <c r="D746" s="97"/>
    </row>
    <row r="747" ht="15.75" customHeight="1">
      <c r="D747" s="97"/>
    </row>
    <row r="748" ht="15.75" customHeight="1">
      <c r="D748" s="97"/>
    </row>
    <row r="749" ht="15.75" customHeight="1">
      <c r="D749" s="97"/>
    </row>
    <row r="750" ht="15.75" customHeight="1">
      <c r="D750" s="97"/>
    </row>
    <row r="751" ht="15.75" customHeight="1">
      <c r="D751" s="97"/>
    </row>
    <row r="752" ht="15.75" customHeight="1">
      <c r="D752" s="97"/>
    </row>
    <row r="753" ht="15.75" customHeight="1">
      <c r="D753" s="97"/>
    </row>
    <row r="754" ht="15.75" customHeight="1">
      <c r="D754" s="97"/>
    </row>
    <row r="755" ht="15.75" customHeight="1">
      <c r="D755" s="97"/>
    </row>
    <row r="756" ht="15.75" customHeight="1">
      <c r="D756" s="97"/>
    </row>
    <row r="757" ht="15.75" customHeight="1">
      <c r="D757" s="97"/>
    </row>
    <row r="758" ht="15.75" customHeight="1">
      <c r="D758" s="97"/>
    </row>
    <row r="759" ht="15.75" customHeight="1">
      <c r="D759" s="97"/>
    </row>
    <row r="760" ht="15.75" customHeight="1">
      <c r="D760" s="97"/>
    </row>
    <row r="761" ht="15.75" customHeight="1">
      <c r="D761" s="97"/>
    </row>
    <row r="762" ht="15.75" customHeight="1">
      <c r="D762" s="97"/>
    </row>
    <row r="763" ht="15.75" customHeight="1">
      <c r="D763" s="97"/>
    </row>
    <row r="764" ht="15.75" customHeight="1">
      <c r="D764" s="97"/>
    </row>
    <row r="765" ht="15.75" customHeight="1">
      <c r="D765" s="97"/>
    </row>
    <row r="766" ht="15.75" customHeight="1">
      <c r="D766" s="97"/>
    </row>
    <row r="767" ht="15.75" customHeight="1">
      <c r="D767" s="97"/>
    </row>
    <row r="768" ht="15.75" customHeight="1">
      <c r="D768" s="97"/>
    </row>
    <row r="769" ht="15.75" customHeight="1">
      <c r="D769" s="97"/>
    </row>
    <row r="770" ht="15.75" customHeight="1">
      <c r="D770" s="97"/>
    </row>
    <row r="771" ht="15.75" customHeight="1">
      <c r="D771" s="97"/>
    </row>
    <row r="772" ht="15.75" customHeight="1">
      <c r="D772" s="97"/>
    </row>
    <row r="773" ht="15.75" customHeight="1">
      <c r="D773" s="97"/>
    </row>
    <row r="774" ht="15.75" customHeight="1">
      <c r="D774" s="97"/>
    </row>
    <row r="775" ht="15.75" customHeight="1">
      <c r="D775" s="97"/>
    </row>
    <row r="776" ht="15.75" customHeight="1">
      <c r="D776" s="97"/>
    </row>
    <row r="777" ht="15.75" customHeight="1">
      <c r="D777" s="97"/>
    </row>
    <row r="778" ht="15.75" customHeight="1">
      <c r="D778" s="97"/>
    </row>
    <row r="779" ht="15.75" customHeight="1">
      <c r="D779" s="97"/>
    </row>
    <row r="780" ht="15.75" customHeight="1">
      <c r="D780" s="97"/>
    </row>
    <row r="781" ht="15.75" customHeight="1">
      <c r="D781" s="97"/>
    </row>
    <row r="782" ht="15.75" customHeight="1">
      <c r="D782" s="97"/>
    </row>
    <row r="783" ht="15.75" customHeight="1">
      <c r="D783" s="97"/>
    </row>
    <row r="784" ht="15.75" customHeight="1">
      <c r="D784" s="97"/>
    </row>
    <row r="785" ht="15.75" customHeight="1">
      <c r="D785" s="97"/>
    </row>
    <row r="786" ht="15.75" customHeight="1">
      <c r="D786" s="97"/>
    </row>
    <row r="787" ht="15.75" customHeight="1">
      <c r="D787" s="97"/>
    </row>
    <row r="788" ht="15.75" customHeight="1">
      <c r="D788" s="97"/>
    </row>
    <row r="789" ht="15.75" customHeight="1">
      <c r="D789" s="97"/>
    </row>
    <row r="790" ht="15.75" customHeight="1">
      <c r="D790" s="97"/>
    </row>
    <row r="791" ht="15.75" customHeight="1">
      <c r="D791" s="97"/>
    </row>
    <row r="792" ht="15.75" customHeight="1">
      <c r="D792" s="97"/>
    </row>
    <row r="793" ht="15.75" customHeight="1">
      <c r="D793" s="97"/>
    </row>
    <row r="794" ht="15.75" customHeight="1">
      <c r="D794" s="97"/>
    </row>
    <row r="795" ht="15.75" customHeight="1">
      <c r="D795" s="97"/>
    </row>
    <row r="796" ht="15.75" customHeight="1">
      <c r="D796" s="97"/>
    </row>
    <row r="797" ht="15.75" customHeight="1">
      <c r="D797" s="97"/>
    </row>
    <row r="798" ht="15.75" customHeight="1">
      <c r="D798" s="97"/>
    </row>
    <row r="799" ht="15.75" customHeight="1">
      <c r="D799" s="97"/>
    </row>
    <row r="800" ht="15.75" customHeight="1">
      <c r="D800" s="97"/>
    </row>
    <row r="801" ht="15.75" customHeight="1">
      <c r="D801" s="97"/>
    </row>
    <row r="802" ht="15.75" customHeight="1">
      <c r="D802" s="97"/>
    </row>
    <row r="803" ht="15.75" customHeight="1">
      <c r="D803" s="97"/>
    </row>
    <row r="804" ht="15.75" customHeight="1">
      <c r="D804" s="97"/>
    </row>
    <row r="805" ht="15.75" customHeight="1">
      <c r="D805" s="97"/>
    </row>
    <row r="806" ht="15.75" customHeight="1">
      <c r="D806" s="97"/>
    </row>
    <row r="807" ht="15.75" customHeight="1">
      <c r="D807" s="97"/>
    </row>
    <row r="808" ht="15.75" customHeight="1">
      <c r="D808" s="97"/>
    </row>
    <row r="809" ht="15.75" customHeight="1">
      <c r="D809" s="97"/>
    </row>
    <row r="810" ht="15.75" customHeight="1">
      <c r="D810" s="97"/>
    </row>
    <row r="811" ht="15.75" customHeight="1">
      <c r="D811" s="97"/>
    </row>
    <row r="812" ht="15.75" customHeight="1">
      <c r="D812" s="97"/>
    </row>
    <row r="813" ht="15.75" customHeight="1">
      <c r="D813" s="97"/>
    </row>
    <row r="814" ht="15.75" customHeight="1">
      <c r="D814" s="97"/>
    </row>
    <row r="815" ht="15.75" customHeight="1">
      <c r="D815" s="97"/>
    </row>
    <row r="816" ht="15.75" customHeight="1">
      <c r="D816" s="97"/>
    </row>
    <row r="817" ht="15.75" customHeight="1">
      <c r="D817" s="97"/>
    </row>
    <row r="818" ht="15.75" customHeight="1">
      <c r="D818" s="97"/>
    </row>
    <row r="819" ht="15.75" customHeight="1">
      <c r="D819" s="97"/>
    </row>
    <row r="820" ht="15.75" customHeight="1">
      <c r="D820" s="97"/>
    </row>
    <row r="821" ht="15.75" customHeight="1">
      <c r="D821" s="97"/>
    </row>
    <row r="822" ht="15.75" customHeight="1">
      <c r="D822" s="97"/>
    </row>
    <row r="823" ht="15.75" customHeight="1">
      <c r="D823" s="97"/>
    </row>
    <row r="824" ht="15.75" customHeight="1">
      <c r="D824" s="97"/>
    </row>
    <row r="825" ht="15.75" customHeight="1">
      <c r="D825" s="97"/>
    </row>
    <row r="826" ht="15.75" customHeight="1">
      <c r="D826" s="97"/>
    </row>
    <row r="827" ht="15.75" customHeight="1">
      <c r="D827" s="97"/>
    </row>
    <row r="828" ht="15.75" customHeight="1">
      <c r="D828" s="97"/>
    </row>
    <row r="829" ht="15.75" customHeight="1">
      <c r="D829" s="97"/>
    </row>
    <row r="830" ht="15.75" customHeight="1">
      <c r="D830" s="97"/>
    </row>
    <row r="831" ht="15.75" customHeight="1">
      <c r="D831" s="97"/>
    </row>
    <row r="832" ht="15.75" customHeight="1">
      <c r="D832" s="97"/>
    </row>
    <row r="833" ht="15.75" customHeight="1">
      <c r="D833" s="97"/>
    </row>
    <row r="834" ht="15.75" customHeight="1">
      <c r="D834" s="97"/>
    </row>
    <row r="835" ht="15.75" customHeight="1">
      <c r="D835" s="97"/>
    </row>
    <row r="836" ht="15.75" customHeight="1">
      <c r="D836" s="97"/>
    </row>
    <row r="837" ht="15.75" customHeight="1">
      <c r="D837" s="97"/>
    </row>
    <row r="838" ht="15.75" customHeight="1">
      <c r="D838" s="97"/>
    </row>
    <row r="839" ht="15.75" customHeight="1">
      <c r="D839" s="97"/>
    </row>
    <row r="840" ht="15.75" customHeight="1">
      <c r="D840" s="97"/>
    </row>
    <row r="841" ht="15.75" customHeight="1">
      <c r="D841" s="97"/>
    </row>
    <row r="842" ht="15.75" customHeight="1">
      <c r="D842" s="97"/>
    </row>
    <row r="843" ht="15.75" customHeight="1">
      <c r="D843" s="97"/>
    </row>
    <row r="844" ht="15.75" customHeight="1">
      <c r="D844" s="97"/>
    </row>
    <row r="845" ht="15.75" customHeight="1">
      <c r="D845" s="97"/>
    </row>
    <row r="846" ht="15.75" customHeight="1">
      <c r="D846" s="97"/>
    </row>
    <row r="847" ht="15.75" customHeight="1">
      <c r="D847" s="97"/>
    </row>
    <row r="848" ht="15.75" customHeight="1">
      <c r="D848" s="97"/>
    </row>
    <row r="849" ht="15.75" customHeight="1">
      <c r="D849" s="97"/>
    </row>
    <row r="850" ht="15.75" customHeight="1">
      <c r="D850" s="97"/>
    </row>
    <row r="851" ht="15.75" customHeight="1">
      <c r="D851" s="97"/>
    </row>
    <row r="852" ht="15.75" customHeight="1">
      <c r="D852" s="97"/>
    </row>
    <row r="853" ht="15.75" customHeight="1">
      <c r="D853" s="97"/>
    </row>
    <row r="854" ht="15.75" customHeight="1">
      <c r="D854" s="97"/>
    </row>
    <row r="855" ht="15.75" customHeight="1">
      <c r="D855" s="97"/>
    </row>
    <row r="856" ht="15.75" customHeight="1">
      <c r="D856" s="97"/>
    </row>
    <row r="857" ht="15.75" customHeight="1">
      <c r="D857" s="97"/>
    </row>
    <row r="858" ht="15.75" customHeight="1">
      <c r="D858" s="97"/>
    </row>
    <row r="859" ht="15.75" customHeight="1">
      <c r="D859" s="97"/>
    </row>
    <row r="860" ht="15.75" customHeight="1">
      <c r="D860" s="97"/>
    </row>
    <row r="861" ht="15.75" customHeight="1">
      <c r="D861" s="97"/>
    </row>
    <row r="862" ht="15.75" customHeight="1">
      <c r="D862" s="97"/>
    </row>
    <row r="863" ht="15.75" customHeight="1">
      <c r="D863" s="97"/>
    </row>
    <row r="864" ht="15.75" customHeight="1">
      <c r="D864" s="97"/>
    </row>
    <row r="865" ht="15.75" customHeight="1">
      <c r="D865" s="97"/>
    </row>
    <row r="866" ht="15.75" customHeight="1">
      <c r="D866" s="97"/>
    </row>
    <row r="867" ht="15.75" customHeight="1">
      <c r="D867" s="97"/>
    </row>
    <row r="868" ht="15.75" customHeight="1">
      <c r="D868" s="97"/>
    </row>
    <row r="869" ht="15.75" customHeight="1">
      <c r="D869" s="97"/>
    </row>
    <row r="870" ht="15.75" customHeight="1">
      <c r="D870" s="97"/>
    </row>
    <row r="871" ht="15.75" customHeight="1">
      <c r="D871" s="97"/>
    </row>
    <row r="872" ht="15.75" customHeight="1">
      <c r="D872" s="97"/>
    </row>
    <row r="873" ht="15.75" customHeight="1">
      <c r="D873" s="97"/>
    </row>
    <row r="874" ht="15.75" customHeight="1">
      <c r="D874" s="97"/>
    </row>
    <row r="875" ht="15.75" customHeight="1">
      <c r="D875" s="97"/>
    </row>
    <row r="876" ht="15.75" customHeight="1">
      <c r="D876" s="97"/>
    </row>
    <row r="877" ht="15.75" customHeight="1">
      <c r="D877" s="97"/>
    </row>
    <row r="878" ht="15.75" customHeight="1">
      <c r="D878" s="97"/>
    </row>
    <row r="879" ht="15.75" customHeight="1">
      <c r="D879" s="97"/>
    </row>
    <row r="880" ht="15.75" customHeight="1">
      <c r="D880" s="97"/>
    </row>
    <row r="881" ht="15.75" customHeight="1">
      <c r="D881" s="97"/>
    </row>
    <row r="882" ht="15.75" customHeight="1">
      <c r="D882" s="97"/>
    </row>
    <row r="883" ht="15.75" customHeight="1">
      <c r="D883" s="97"/>
    </row>
    <row r="884" ht="15.75" customHeight="1">
      <c r="D884" s="97"/>
    </row>
    <row r="885" ht="15.75" customHeight="1">
      <c r="D885" s="97"/>
    </row>
    <row r="886" ht="15.75" customHeight="1">
      <c r="D886" s="97"/>
    </row>
    <row r="887" ht="15.75" customHeight="1">
      <c r="D887" s="97"/>
    </row>
    <row r="888" ht="15.75" customHeight="1">
      <c r="D888" s="97"/>
    </row>
    <row r="889" ht="15.75" customHeight="1">
      <c r="D889" s="97"/>
    </row>
    <row r="890" ht="15.75" customHeight="1">
      <c r="D890" s="97"/>
    </row>
    <row r="891" ht="15.75" customHeight="1">
      <c r="D891" s="97"/>
    </row>
    <row r="892" ht="15.75" customHeight="1">
      <c r="D892" s="97"/>
    </row>
    <row r="893" ht="15.75" customHeight="1">
      <c r="D893" s="97"/>
    </row>
    <row r="894" ht="15.75" customHeight="1">
      <c r="D894" s="97"/>
    </row>
    <row r="895" ht="15.75" customHeight="1">
      <c r="D895" s="97"/>
    </row>
    <row r="896" ht="15.75" customHeight="1">
      <c r="D896" s="97"/>
    </row>
    <row r="897" ht="15.75" customHeight="1">
      <c r="D897" s="97"/>
    </row>
    <row r="898" ht="15.75" customHeight="1">
      <c r="D898" s="97"/>
    </row>
    <row r="899" ht="15.75" customHeight="1">
      <c r="D899" s="97"/>
    </row>
    <row r="900" ht="15.75" customHeight="1">
      <c r="D900" s="97"/>
    </row>
    <row r="901" ht="15.75" customHeight="1">
      <c r="D901" s="97"/>
    </row>
    <row r="902" ht="15.75" customHeight="1">
      <c r="D902" s="97"/>
    </row>
    <row r="903" ht="15.75" customHeight="1">
      <c r="D903" s="97"/>
    </row>
    <row r="904" ht="15.75" customHeight="1">
      <c r="D904" s="97"/>
    </row>
    <row r="905" ht="15.75" customHeight="1">
      <c r="D905" s="97"/>
    </row>
    <row r="906" ht="15.75" customHeight="1">
      <c r="D906" s="97"/>
    </row>
    <row r="907" ht="15.75" customHeight="1">
      <c r="D907" s="97"/>
    </row>
    <row r="908" ht="15.75" customHeight="1">
      <c r="D908" s="97"/>
    </row>
    <row r="909" ht="15.75" customHeight="1">
      <c r="D909" s="97"/>
    </row>
    <row r="910" ht="15.75" customHeight="1">
      <c r="D910" s="97"/>
    </row>
    <row r="911" ht="15.75" customHeight="1">
      <c r="D911" s="97"/>
    </row>
    <row r="912" ht="15.75" customHeight="1">
      <c r="D912" s="97"/>
    </row>
    <row r="913" ht="15.75" customHeight="1">
      <c r="D913" s="97"/>
    </row>
    <row r="914" ht="15.75" customHeight="1">
      <c r="D914" s="97"/>
    </row>
    <row r="915" ht="15.75" customHeight="1">
      <c r="D915" s="97"/>
    </row>
    <row r="916" ht="15.75" customHeight="1">
      <c r="D916" s="97"/>
    </row>
    <row r="917" ht="15.75" customHeight="1">
      <c r="D917" s="97"/>
    </row>
    <row r="918" ht="15.75" customHeight="1">
      <c r="D918" s="97"/>
    </row>
    <row r="919" ht="15.75" customHeight="1">
      <c r="D919" s="97"/>
    </row>
    <row r="920" ht="15.75" customHeight="1">
      <c r="D920" s="97"/>
    </row>
    <row r="921" ht="15.75" customHeight="1">
      <c r="D921" s="97"/>
    </row>
    <row r="922" ht="15.75" customHeight="1">
      <c r="D922" s="97"/>
    </row>
    <row r="923" ht="15.75" customHeight="1">
      <c r="D923" s="97"/>
    </row>
    <row r="924" ht="15.75" customHeight="1">
      <c r="D924" s="97"/>
    </row>
    <row r="925" ht="15.75" customHeight="1">
      <c r="D925" s="97"/>
    </row>
    <row r="926" ht="15.75" customHeight="1">
      <c r="D926" s="97"/>
    </row>
    <row r="927" ht="15.75" customHeight="1">
      <c r="D927" s="97"/>
    </row>
    <row r="928" ht="15.75" customHeight="1">
      <c r="D928" s="97"/>
    </row>
    <row r="929" ht="15.75" customHeight="1">
      <c r="D929" s="97"/>
    </row>
    <row r="930" ht="15.75" customHeight="1">
      <c r="D930" s="97"/>
    </row>
    <row r="931" ht="15.75" customHeight="1">
      <c r="D931" s="97"/>
    </row>
    <row r="932" ht="15.75" customHeight="1">
      <c r="D932" s="97"/>
    </row>
    <row r="933" ht="15.75" customHeight="1">
      <c r="D933" s="97"/>
    </row>
    <row r="934" ht="15.75" customHeight="1">
      <c r="D934" s="97"/>
    </row>
    <row r="935" ht="15.75" customHeight="1">
      <c r="D935" s="97"/>
    </row>
    <row r="936" ht="15.75" customHeight="1">
      <c r="D936" s="97"/>
    </row>
    <row r="937" ht="15.75" customHeight="1">
      <c r="D937" s="97"/>
    </row>
    <row r="938" ht="15.75" customHeight="1">
      <c r="D938" s="97"/>
    </row>
    <row r="939" ht="15.75" customHeight="1">
      <c r="D939" s="97"/>
    </row>
    <row r="940" ht="15.75" customHeight="1">
      <c r="D940" s="97"/>
    </row>
    <row r="941" ht="15.75" customHeight="1">
      <c r="D941" s="97"/>
    </row>
    <row r="942" ht="15.75" customHeight="1">
      <c r="D942" s="97"/>
    </row>
    <row r="943" ht="15.75" customHeight="1">
      <c r="D943" s="97"/>
    </row>
    <row r="944" ht="15.75" customHeight="1">
      <c r="D944" s="97"/>
    </row>
    <row r="945" ht="15.75" customHeight="1">
      <c r="D945" s="97"/>
    </row>
    <row r="946" ht="15.75" customHeight="1">
      <c r="D946" s="97"/>
    </row>
    <row r="947" ht="15.75" customHeight="1">
      <c r="D947" s="97"/>
    </row>
    <row r="948" ht="15.75" customHeight="1">
      <c r="D948" s="97"/>
    </row>
    <row r="949" ht="15.75" customHeight="1">
      <c r="D949" s="97"/>
    </row>
    <row r="950" ht="15.75" customHeight="1">
      <c r="D950" s="97"/>
    </row>
    <row r="951" ht="15.75" customHeight="1">
      <c r="D951" s="97"/>
    </row>
    <row r="952" ht="15.75" customHeight="1">
      <c r="D952" s="97"/>
    </row>
    <row r="953" ht="15.75" customHeight="1">
      <c r="D953" s="97"/>
    </row>
    <row r="954" ht="15.75" customHeight="1">
      <c r="D954" s="97"/>
    </row>
    <row r="955" ht="15.75" customHeight="1">
      <c r="D955" s="97"/>
    </row>
    <row r="956" ht="15.75" customHeight="1">
      <c r="D956" s="97"/>
    </row>
    <row r="957" ht="15.75" customHeight="1">
      <c r="D957" s="97"/>
    </row>
    <row r="958" ht="15.75" customHeight="1">
      <c r="D958" s="97"/>
    </row>
    <row r="959" ht="15.75" customHeight="1">
      <c r="D959" s="97"/>
    </row>
    <row r="960" ht="15.75" customHeight="1">
      <c r="D960" s="97"/>
    </row>
    <row r="961" ht="15.75" customHeight="1">
      <c r="D961" s="97"/>
    </row>
    <row r="962" ht="15.75" customHeight="1">
      <c r="D962" s="97"/>
    </row>
    <row r="963" ht="15.75" customHeight="1">
      <c r="D963" s="97"/>
    </row>
    <row r="964" ht="15.75" customHeight="1">
      <c r="D964" s="97"/>
    </row>
    <row r="965" ht="15.75" customHeight="1">
      <c r="D965" s="97"/>
    </row>
    <row r="966" ht="15.75" customHeight="1">
      <c r="D966" s="97"/>
    </row>
    <row r="967" ht="15.75" customHeight="1">
      <c r="D967" s="97"/>
    </row>
    <row r="968" ht="15.75" customHeight="1">
      <c r="D968" s="97"/>
    </row>
    <row r="969" ht="15.75" customHeight="1">
      <c r="D969" s="97"/>
    </row>
    <row r="970" ht="15.75" customHeight="1">
      <c r="D970" s="97"/>
    </row>
    <row r="971" ht="15.75" customHeight="1">
      <c r="D971" s="97"/>
    </row>
    <row r="972" ht="15.75" customHeight="1">
      <c r="D972" s="97"/>
    </row>
    <row r="973" ht="15.75" customHeight="1">
      <c r="D973" s="97"/>
    </row>
    <row r="974" ht="15.75" customHeight="1">
      <c r="D974" s="97"/>
    </row>
    <row r="975" ht="15.75" customHeight="1">
      <c r="D975" s="97"/>
    </row>
    <row r="976" ht="15.75" customHeight="1">
      <c r="D976" s="97"/>
    </row>
    <row r="977" ht="15.75" customHeight="1">
      <c r="D977" s="97"/>
    </row>
    <row r="978" ht="15.75" customHeight="1">
      <c r="D978" s="97"/>
    </row>
    <row r="979" ht="15.75" customHeight="1">
      <c r="D979" s="97"/>
    </row>
    <row r="980" ht="15.75" customHeight="1">
      <c r="D980" s="97"/>
    </row>
    <row r="981" ht="15.75" customHeight="1">
      <c r="D981" s="97"/>
    </row>
    <row r="982" ht="15.75" customHeight="1">
      <c r="D982" s="97"/>
    </row>
    <row r="983" ht="15.75" customHeight="1">
      <c r="D983" s="97"/>
    </row>
    <row r="984" ht="15.75" customHeight="1">
      <c r="D984" s="97"/>
    </row>
    <row r="985" ht="15.75" customHeight="1">
      <c r="D985" s="97"/>
    </row>
    <row r="986" ht="15.75" customHeight="1">
      <c r="D986" s="97"/>
    </row>
    <row r="987" ht="15.75" customHeight="1">
      <c r="D987" s="97"/>
    </row>
    <row r="988" ht="15.75" customHeight="1">
      <c r="D988" s="97"/>
    </row>
    <row r="989" ht="15.75" customHeight="1">
      <c r="D989" s="97"/>
    </row>
    <row r="990" ht="15.75" customHeight="1">
      <c r="D990" s="97"/>
    </row>
    <row r="991" ht="15.75" customHeight="1">
      <c r="D991" s="97"/>
    </row>
    <row r="992" ht="15.75" customHeight="1">
      <c r="D992" s="97"/>
    </row>
    <row r="993" ht="15.75" customHeight="1">
      <c r="D993" s="97"/>
    </row>
    <row r="994" ht="15.75" customHeight="1">
      <c r="D994" s="97"/>
    </row>
    <row r="995" ht="15.75" customHeight="1">
      <c r="D995" s="97"/>
    </row>
    <row r="996" ht="15.75" customHeight="1">
      <c r="D996" s="97"/>
    </row>
    <row r="997" ht="15.75" customHeight="1">
      <c r="D997" s="97"/>
    </row>
    <row r="998" ht="15.75" customHeight="1">
      <c r="D998" s="97"/>
    </row>
    <row r="999" ht="15.75" customHeight="1">
      <c r="D999" s="97"/>
    </row>
    <row r="1000" ht="15.75" customHeight="1">
      <c r="D1000" s="97"/>
    </row>
    <row r="1001" ht="15.75" customHeight="1">
      <c r="D1001" s="97"/>
    </row>
    <row r="1002" ht="15.75" customHeight="1">
      <c r="D1002" s="97"/>
    </row>
    <row r="1003" ht="15.75" customHeight="1">
      <c r="D1003" s="97"/>
    </row>
    <row r="1004" ht="15.75" customHeight="1">
      <c r="D1004" s="97"/>
    </row>
    <row r="1005" ht="15.75" customHeight="1">
      <c r="D1005" s="97"/>
    </row>
    <row r="1006" ht="15.75" customHeight="1">
      <c r="D1006" s="97"/>
    </row>
    <row r="1007" ht="15.75" customHeight="1">
      <c r="D1007" s="97"/>
    </row>
    <row r="1008" ht="15.75" customHeight="1">
      <c r="D1008" s="97"/>
    </row>
    <row r="1009" ht="15.75" customHeight="1">
      <c r="D1009" s="97"/>
    </row>
    <row r="1010" ht="15.75" customHeight="1">
      <c r="D1010" s="97"/>
    </row>
    <row r="1011" ht="15.75" customHeight="1">
      <c r="D1011" s="97"/>
    </row>
    <row r="1012" ht="15.75" customHeight="1">
      <c r="D1012" s="97"/>
    </row>
    <row r="1013" ht="15.75" customHeight="1">
      <c r="D1013" s="97"/>
    </row>
    <row r="1014" ht="15.75" customHeight="1">
      <c r="D1014" s="97"/>
    </row>
    <row r="1015" ht="15.75" customHeight="1">
      <c r="D1015" s="97"/>
    </row>
    <row r="1016" ht="15.75" customHeight="1">
      <c r="D1016" s="97"/>
    </row>
    <row r="1017" ht="15.75" customHeight="1">
      <c r="D1017" s="97"/>
    </row>
    <row r="1018" ht="15.75" customHeight="1">
      <c r="D1018" s="97"/>
    </row>
    <row r="1019" ht="15.75" customHeight="1">
      <c r="D1019" s="97"/>
    </row>
  </sheetData>
  <mergeCells count="3">
    <mergeCell ref="A6:G6"/>
    <mergeCell ref="A7:G7"/>
    <mergeCell ref="B8:G8"/>
  </mergeCells>
  <dataValidations>
    <dataValidation type="list" allowBlank="1" showErrorMessage="1" sqref="B8">
      <formula1>обьект</formula1>
    </dataValidation>
  </dataValidations>
  <printOptions/>
  <pageMargins bottom="0.75" footer="0.0" header="0.0" left="0.7" right="0.7" top="0.75"/>
  <pageSetup paperSize="9" orientation="portrait"/>
  <colBreaks count="1" manualBreakCount="1">
    <brk id="9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 outlineLevelCol="1"/>
  <cols>
    <col customWidth="1" min="1" max="1" width="10.43"/>
    <col customWidth="1" min="2" max="2" width="59.86"/>
    <col customWidth="1" min="3" max="3" width="10.71"/>
    <col customWidth="1" min="4" max="4" width="11.29"/>
    <col customWidth="1" min="5" max="5" width="10.71"/>
    <col customWidth="1" min="6" max="6" width="12.43"/>
    <col customWidth="1" min="7" max="7" width="13.43"/>
    <col customWidth="1" hidden="1" min="8" max="8" width="20.14" outlineLevel="1"/>
    <col customWidth="1" hidden="1" min="9" max="9" width="19.0" outlineLevel="1"/>
    <col customWidth="1" min="10" max="26" width="8.71"/>
  </cols>
  <sheetData>
    <row r="1" ht="15.75" customHeight="1">
      <c r="A1" s="1"/>
      <c r="B1" s="1"/>
      <c r="C1" s="1"/>
      <c r="D1" s="98"/>
      <c r="E1" s="1"/>
      <c r="F1" s="1"/>
      <c r="G1" s="3" t="s">
        <v>136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1"/>
      <c r="B2" s="1"/>
      <c r="C2" s="1"/>
      <c r="D2" s="98"/>
      <c r="E2" s="1"/>
      <c r="F2" s="1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75" customHeight="1">
      <c r="A3" s="1"/>
      <c r="B3" s="1"/>
      <c r="C3" s="1"/>
      <c r="D3" s="98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75" customHeight="1">
      <c r="A4" s="1"/>
      <c r="B4" s="1"/>
      <c r="C4" s="1"/>
      <c r="D4" s="98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1"/>
      <c r="B5" s="1"/>
      <c r="C5" s="1"/>
      <c r="D5" s="98"/>
      <c r="E5" s="1"/>
      <c r="F5" s="1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99" t="s">
        <v>1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4" t="s">
        <v>2</v>
      </c>
      <c r="B7" s="5"/>
      <c r="C7" s="5"/>
      <c r="D7" s="5"/>
      <c r="E7" s="5"/>
      <c r="F7" s="5"/>
      <c r="G7" s="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66.0" customHeight="1">
      <c r="A8" s="7" t="s">
        <v>3</v>
      </c>
      <c r="B8" s="8" t="s">
        <v>4</v>
      </c>
      <c r="C8" s="5"/>
      <c r="D8" s="5"/>
      <c r="E8" s="5"/>
      <c r="F8" s="5"/>
      <c r="G8" s="6"/>
      <c r="H8" s="9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75" customHeight="1">
      <c r="A9" s="7" t="s">
        <v>5</v>
      </c>
      <c r="B9" s="10" t="s">
        <v>6</v>
      </c>
      <c r="C9" s="11" t="s">
        <v>7</v>
      </c>
      <c r="D9" s="11" t="s">
        <v>8</v>
      </c>
      <c r="E9" s="11" t="s">
        <v>9</v>
      </c>
      <c r="F9" s="11" t="s">
        <v>10</v>
      </c>
      <c r="G9" s="11" t="s">
        <v>11</v>
      </c>
      <c r="H9" s="13"/>
      <c r="I9" s="1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100">
        <v>1.0</v>
      </c>
      <c r="B10" s="101"/>
      <c r="C10" s="102"/>
      <c r="D10" s="103"/>
      <c r="E10" s="31"/>
      <c r="F10" s="31"/>
      <c r="G10" s="27">
        <f t="shared" ref="G10:G28" si="1">D10*E10+D10*F10</f>
        <v>0</v>
      </c>
      <c r="H10" s="13">
        <f t="shared" ref="H10:H28" si="2">D10*E10</f>
        <v>0</v>
      </c>
      <c r="I10" s="13">
        <f t="shared" ref="I10:I28" si="3">D10*F10</f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104">
        <v>2.0</v>
      </c>
      <c r="B11" s="105"/>
      <c r="C11" s="42"/>
      <c r="D11" s="106"/>
      <c r="E11" s="32"/>
      <c r="F11" s="32"/>
      <c r="G11" s="107">
        <f t="shared" si="1"/>
        <v>0</v>
      </c>
      <c r="H11" s="13">
        <f t="shared" si="2"/>
        <v>0</v>
      </c>
      <c r="I11" s="13">
        <f t="shared" si="3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104">
        <v>3.0</v>
      </c>
      <c r="B12" s="105"/>
      <c r="C12" s="42"/>
      <c r="D12" s="106"/>
      <c r="E12" s="32"/>
      <c r="F12" s="32"/>
      <c r="G12" s="107">
        <f t="shared" si="1"/>
        <v>0</v>
      </c>
      <c r="H12" s="13">
        <f t="shared" si="2"/>
        <v>0</v>
      </c>
      <c r="I12" s="13">
        <f t="shared" si="3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104">
        <v>4.0</v>
      </c>
      <c r="B13" s="108"/>
      <c r="C13" s="42"/>
      <c r="D13" s="106"/>
      <c r="E13" s="32"/>
      <c r="F13" s="32"/>
      <c r="G13" s="107">
        <f t="shared" si="1"/>
        <v>0</v>
      </c>
      <c r="H13" s="13">
        <f t="shared" si="2"/>
        <v>0</v>
      </c>
      <c r="I13" s="13">
        <f t="shared" si="3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104">
        <v>5.0</v>
      </c>
      <c r="B14" s="108"/>
      <c r="C14" s="42"/>
      <c r="D14" s="106"/>
      <c r="E14" s="32"/>
      <c r="F14" s="32"/>
      <c r="G14" s="107">
        <f t="shared" si="1"/>
        <v>0</v>
      </c>
      <c r="H14" s="13">
        <f t="shared" si="2"/>
        <v>0</v>
      </c>
      <c r="I14" s="13">
        <f t="shared" si="3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104">
        <v>6.0</v>
      </c>
      <c r="B15" s="109"/>
      <c r="C15" s="42"/>
      <c r="D15" s="106"/>
      <c r="E15" s="32"/>
      <c r="F15" s="32"/>
      <c r="G15" s="107">
        <f t="shared" si="1"/>
        <v>0</v>
      </c>
      <c r="H15" s="13">
        <f t="shared" si="2"/>
        <v>0</v>
      </c>
      <c r="I15" s="13">
        <f t="shared" si="3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104">
        <v>7.0</v>
      </c>
      <c r="B16" s="110"/>
      <c r="C16" s="42"/>
      <c r="D16" s="106"/>
      <c r="E16" s="32"/>
      <c r="F16" s="32"/>
      <c r="G16" s="107">
        <f t="shared" si="1"/>
        <v>0</v>
      </c>
      <c r="H16" s="13">
        <f t="shared" si="2"/>
        <v>0</v>
      </c>
      <c r="I16" s="13">
        <f t="shared" si="3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04">
        <v>8.0</v>
      </c>
      <c r="B17" s="108"/>
      <c r="C17" s="42"/>
      <c r="D17" s="106"/>
      <c r="E17" s="32"/>
      <c r="F17" s="32"/>
      <c r="G17" s="107">
        <f t="shared" si="1"/>
        <v>0</v>
      </c>
      <c r="H17" s="13">
        <f t="shared" si="2"/>
        <v>0</v>
      </c>
      <c r="I17" s="13">
        <f t="shared" si="3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04">
        <v>9.0</v>
      </c>
      <c r="B18" s="108"/>
      <c r="C18" s="106"/>
      <c r="D18" s="111"/>
      <c r="E18" s="32"/>
      <c r="F18" s="32"/>
      <c r="G18" s="107">
        <f t="shared" si="1"/>
        <v>0</v>
      </c>
      <c r="H18" s="13">
        <f t="shared" si="2"/>
        <v>0</v>
      </c>
      <c r="I18" s="13">
        <f t="shared" si="3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104">
        <v>10.0</v>
      </c>
      <c r="B19" s="109"/>
      <c r="C19" s="106"/>
      <c r="D19" s="112"/>
      <c r="E19" s="42"/>
      <c r="F19" s="42"/>
      <c r="G19" s="107">
        <f t="shared" si="1"/>
        <v>0</v>
      </c>
      <c r="H19" s="13">
        <f t="shared" si="2"/>
        <v>0</v>
      </c>
      <c r="I19" s="13">
        <f t="shared" si="3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104">
        <v>11.0</v>
      </c>
      <c r="B20" s="109"/>
      <c r="C20" s="106"/>
      <c r="D20" s="113"/>
      <c r="E20" s="42"/>
      <c r="F20" s="42"/>
      <c r="G20" s="107">
        <f t="shared" si="1"/>
        <v>0</v>
      </c>
      <c r="H20" s="13">
        <f t="shared" si="2"/>
        <v>0</v>
      </c>
      <c r="I20" s="13">
        <f t="shared" si="3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04">
        <v>12.0</v>
      </c>
      <c r="B21" s="108"/>
      <c r="C21" s="106"/>
      <c r="D21" s="111"/>
      <c r="E21" s="42"/>
      <c r="F21" s="42"/>
      <c r="G21" s="107">
        <f t="shared" si="1"/>
        <v>0</v>
      </c>
      <c r="H21" s="13">
        <f t="shared" si="2"/>
        <v>0</v>
      </c>
      <c r="I21" s="13">
        <f t="shared" si="3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7.25" customHeight="1">
      <c r="A22" s="104">
        <v>13.0</v>
      </c>
      <c r="B22" s="109"/>
      <c r="C22" s="106"/>
      <c r="D22" s="112"/>
      <c r="E22" s="42"/>
      <c r="F22" s="42"/>
      <c r="G22" s="107">
        <f t="shared" si="1"/>
        <v>0</v>
      </c>
      <c r="H22" s="13">
        <f t="shared" si="2"/>
        <v>0</v>
      </c>
      <c r="I22" s="13">
        <f t="shared" si="3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04">
        <v>14.0</v>
      </c>
      <c r="B23" s="109"/>
      <c r="C23" s="106"/>
      <c r="D23" s="113"/>
      <c r="E23" s="42"/>
      <c r="F23" s="42"/>
      <c r="G23" s="107">
        <f t="shared" si="1"/>
        <v>0</v>
      </c>
      <c r="H23" s="13">
        <f t="shared" si="2"/>
        <v>0</v>
      </c>
      <c r="I23" s="13">
        <f t="shared" si="3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04">
        <v>15.0</v>
      </c>
      <c r="B24" s="108"/>
      <c r="C24" s="106"/>
      <c r="D24" s="111"/>
      <c r="E24" s="42"/>
      <c r="F24" s="42"/>
      <c r="G24" s="107">
        <f t="shared" si="1"/>
        <v>0</v>
      </c>
      <c r="H24" s="13">
        <f t="shared" si="2"/>
        <v>0</v>
      </c>
      <c r="I24" s="13">
        <f t="shared" si="3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04">
        <v>16.0</v>
      </c>
      <c r="B25" s="108"/>
      <c r="C25" s="106"/>
      <c r="D25" s="111"/>
      <c r="E25" s="42"/>
      <c r="F25" s="42"/>
      <c r="G25" s="107">
        <f t="shared" si="1"/>
        <v>0</v>
      </c>
      <c r="H25" s="13">
        <f t="shared" si="2"/>
        <v>0</v>
      </c>
      <c r="I25" s="13">
        <f t="shared" si="3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04">
        <v>17.0</v>
      </c>
      <c r="B26" s="108"/>
      <c r="C26" s="106"/>
      <c r="D26" s="111"/>
      <c r="E26" s="39"/>
      <c r="F26" s="39"/>
      <c r="G26" s="107">
        <f t="shared" si="1"/>
        <v>0</v>
      </c>
      <c r="H26" s="13">
        <f t="shared" si="2"/>
        <v>0</v>
      </c>
      <c r="I26" s="13">
        <f t="shared" si="3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04">
        <v>18.0</v>
      </c>
      <c r="B27" s="108"/>
      <c r="C27" s="106"/>
      <c r="D27" s="111"/>
      <c r="E27" s="39"/>
      <c r="F27" s="39"/>
      <c r="G27" s="107">
        <f t="shared" si="1"/>
        <v>0</v>
      </c>
      <c r="H27" s="13">
        <f t="shared" si="2"/>
        <v>0</v>
      </c>
      <c r="I27" s="13">
        <f t="shared" si="3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14">
        <v>19.0</v>
      </c>
      <c r="B28" s="108"/>
      <c r="C28" s="106"/>
      <c r="D28" s="111"/>
      <c r="E28" s="115"/>
      <c r="F28" s="115"/>
      <c r="G28" s="107">
        <f t="shared" si="1"/>
        <v>0</v>
      </c>
      <c r="H28" s="13">
        <f t="shared" si="2"/>
        <v>0</v>
      </c>
      <c r="I28" s="13">
        <f t="shared" si="3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00">
        <v>20.0</v>
      </c>
      <c r="B29" s="116" t="s">
        <v>131</v>
      </c>
      <c r="C29" s="117"/>
      <c r="D29" s="118"/>
      <c r="E29" s="119"/>
      <c r="F29" s="119"/>
      <c r="G29" s="83">
        <f>I29</f>
        <v>0</v>
      </c>
      <c r="H29" s="9">
        <f t="shared" ref="H29:I29" si="4">SUM(H12:H28)</f>
        <v>0</v>
      </c>
      <c r="I29" s="9">
        <f t="shared" si="4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04">
        <v>21.0</v>
      </c>
      <c r="B30" s="120" t="s">
        <v>132</v>
      </c>
      <c r="C30" s="121"/>
      <c r="D30" s="122"/>
      <c r="E30" s="88"/>
      <c r="F30" s="88"/>
      <c r="G30" s="89">
        <f>H29</f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04">
        <v>22.0</v>
      </c>
      <c r="B31" s="120" t="s">
        <v>133</v>
      </c>
      <c r="C31" s="121"/>
      <c r="D31" s="122"/>
      <c r="E31" s="88"/>
      <c r="F31" s="88"/>
      <c r="G31" s="90">
        <f>G29+G30</f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04">
        <v>23.0</v>
      </c>
      <c r="B32" s="120" t="s">
        <v>134</v>
      </c>
      <c r="C32" s="121"/>
      <c r="D32" s="122"/>
      <c r="E32" s="88"/>
      <c r="F32" s="88"/>
      <c r="G32" s="90">
        <f>G33-G31</f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14">
        <v>24.0</v>
      </c>
      <c r="B33" s="123" t="s">
        <v>135</v>
      </c>
      <c r="C33" s="124"/>
      <c r="D33" s="125"/>
      <c r="E33" s="95"/>
      <c r="F33" s="95"/>
      <c r="G33" s="96">
        <f>G31*1.2</f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1"/>
      <c r="C34" s="1"/>
      <c r="D34" s="98"/>
      <c r="E34" s="1"/>
      <c r="F34" s="1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"/>
      <c r="C35" s="1"/>
      <c r="D35" s="98"/>
      <c r="E35" s="1"/>
      <c r="F35" s="1"/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1"/>
      <c r="D36" s="98"/>
      <c r="E36" s="1"/>
      <c r="F36" s="1"/>
      <c r="G36" s="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"/>
      <c r="C37" s="1"/>
      <c r="D37" s="98"/>
      <c r="E37" s="1"/>
      <c r="F37" s="1"/>
      <c r="G37" s="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"/>
      <c r="C38" s="1"/>
      <c r="D38" s="98"/>
      <c r="E38" s="1"/>
      <c r="F38" s="1"/>
      <c r="G38" s="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"/>
      <c r="C39" s="1"/>
      <c r="D39" s="98"/>
      <c r="E39" s="1"/>
      <c r="F39" s="1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1"/>
      <c r="D40" s="98"/>
      <c r="E40" s="1"/>
      <c r="F40" s="1"/>
      <c r="G40" s="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98"/>
      <c r="E41" s="1"/>
      <c r="F41" s="1"/>
      <c r="G41" s="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1"/>
      <c r="D42" s="98"/>
      <c r="E42" s="1"/>
      <c r="F42" s="1"/>
      <c r="G42" s="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"/>
      <c r="C43" s="1"/>
      <c r="D43" s="98"/>
      <c r="E43" s="1"/>
      <c r="F43" s="1"/>
      <c r="G43" s="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"/>
      <c r="C44" s="1"/>
      <c r="D44" s="98"/>
      <c r="E44" s="1"/>
      <c r="F44" s="1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"/>
      <c r="C45" s="1"/>
      <c r="D45" s="98"/>
      <c r="E45" s="1"/>
      <c r="F45" s="1"/>
      <c r="G45" s="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"/>
      <c r="C46" s="1"/>
      <c r="D46" s="98"/>
      <c r="E46" s="1"/>
      <c r="F46" s="1"/>
      <c r="G46" s="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"/>
      <c r="C47" s="1"/>
      <c r="D47" s="98"/>
      <c r="E47" s="1"/>
      <c r="F47" s="1"/>
      <c r="G47" s="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98"/>
      <c r="E48" s="1"/>
      <c r="F48" s="1"/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"/>
      <c r="C49" s="1"/>
      <c r="D49" s="98"/>
      <c r="E49" s="1"/>
      <c r="F49" s="1"/>
      <c r="G49" s="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98"/>
      <c r="E50" s="1"/>
      <c r="F50" s="1"/>
      <c r="G50" s="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98"/>
      <c r="E51" s="1"/>
      <c r="F51" s="1"/>
      <c r="G51" s="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98"/>
      <c r="E52" s="1"/>
      <c r="F52" s="1"/>
      <c r="G52" s="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98"/>
      <c r="E53" s="1"/>
      <c r="F53" s="1"/>
      <c r="G53" s="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98"/>
      <c r="E54" s="1"/>
      <c r="F54" s="1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98"/>
      <c r="E55" s="1"/>
      <c r="F55" s="1"/>
      <c r="G55" s="3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98"/>
      <c r="E56" s="1"/>
      <c r="F56" s="1"/>
      <c r="G56" s="3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98"/>
      <c r="E57" s="1"/>
      <c r="F57" s="1"/>
      <c r="G57" s="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98"/>
      <c r="E58" s="1"/>
      <c r="F58" s="1"/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98"/>
      <c r="E59" s="1"/>
      <c r="F59" s="1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98"/>
      <c r="E60" s="1"/>
      <c r="F60" s="1"/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98"/>
      <c r="E61" s="1"/>
      <c r="F61" s="1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98"/>
      <c r="E62" s="1"/>
      <c r="F62" s="1"/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98"/>
      <c r="E63" s="1"/>
      <c r="F63" s="1"/>
      <c r="G63" s="3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98"/>
      <c r="E64" s="1"/>
      <c r="F64" s="1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98"/>
      <c r="E65" s="1"/>
      <c r="F65" s="1"/>
      <c r="G65" s="3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98"/>
      <c r="E66" s="1"/>
      <c r="F66" s="1"/>
      <c r="G66" s="3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98"/>
      <c r="E67" s="1"/>
      <c r="F67" s="1"/>
      <c r="G67" s="3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98"/>
      <c r="E68" s="1"/>
      <c r="F68" s="1"/>
      <c r="G68" s="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98"/>
      <c r="E69" s="1"/>
      <c r="F69" s="1"/>
      <c r="G69" s="3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98"/>
      <c r="E70" s="1"/>
      <c r="F70" s="1"/>
      <c r="G70" s="3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98"/>
      <c r="E71" s="1"/>
      <c r="F71" s="1"/>
      <c r="G71" s="3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98"/>
      <c r="E72" s="1"/>
      <c r="F72" s="1"/>
      <c r="G72" s="3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98"/>
      <c r="E73" s="1"/>
      <c r="F73" s="1"/>
      <c r="G73" s="3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98"/>
      <c r="E74" s="1"/>
      <c r="F74" s="1"/>
      <c r="G74" s="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98"/>
      <c r="E75" s="1"/>
      <c r="F75" s="1"/>
      <c r="G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98"/>
      <c r="E76" s="1"/>
      <c r="F76" s="1"/>
      <c r="G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98"/>
      <c r="E77" s="1"/>
      <c r="F77" s="1"/>
      <c r="G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98"/>
      <c r="E78" s="1"/>
      <c r="F78" s="1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98"/>
      <c r="E79" s="1"/>
      <c r="F79" s="1"/>
      <c r="G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98"/>
      <c r="E80" s="1"/>
      <c r="F80" s="1"/>
      <c r="G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98"/>
      <c r="E81" s="1"/>
      <c r="F81" s="1"/>
      <c r="G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98"/>
      <c r="E82" s="1"/>
      <c r="F82" s="1"/>
      <c r="G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98"/>
      <c r="E83" s="1"/>
      <c r="F83" s="1"/>
      <c r="G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98"/>
      <c r="E84" s="1"/>
      <c r="F84" s="1"/>
      <c r="G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98"/>
      <c r="E85" s="1"/>
      <c r="F85" s="1"/>
      <c r="G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98"/>
      <c r="E86" s="1"/>
      <c r="F86" s="1"/>
      <c r="G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98"/>
      <c r="E87" s="1"/>
      <c r="F87" s="1"/>
      <c r="G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98"/>
      <c r="E88" s="1"/>
      <c r="F88" s="1"/>
      <c r="G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98"/>
      <c r="E89" s="1"/>
      <c r="F89" s="1"/>
      <c r="G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98"/>
      <c r="E90" s="1"/>
      <c r="F90" s="1"/>
      <c r="G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98"/>
      <c r="E91" s="1"/>
      <c r="F91" s="1"/>
      <c r="G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98"/>
      <c r="E92" s="1"/>
      <c r="F92" s="1"/>
      <c r="G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98"/>
      <c r="E93" s="1"/>
      <c r="F93" s="1"/>
      <c r="G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98"/>
      <c r="E94" s="1"/>
      <c r="F94" s="1"/>
      <c r="G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98"/>
      <c r="E95" s="1"/>
      <c r="F95" s="1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98"/>
      <c r="E96" s="1"/>
      <c r="F96" s="1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98"/>
      <c r="E97" s="1"/>
      <c r="F97" s="1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98"/>
      <c r="E98" s="1"/>
      <c r="F98" s="1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98"/>
      <c r="E99" s="1"/>
      <c r="F99" s="1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98"/>
      <c r="E100" s="1"/>
      <c r="F100" s="1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98"/>
      <c r="E101" s="1"/>
      <c r="F101" s="1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98"/>
      <c r="E102" s="1"/>
      <c r="F102" s="1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98"/>
      <c r="E103" s="1"/>
      <c r="F103" s="1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98"/>
      <c r="E104" s="1"/>
      <c r="F104" s="1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98"/>
      <c r="E105" s="1"/>
      <c r="F105" s="1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98"/>
      <c r="E106" s="1"/>
      <c r="F106" s="1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98"/>
      <c r="E107" s="1"/>
      <c r="F107" s="1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98"/>
      <c r="E108" s="1"/>
      <c r="F108" s="1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98"/>
      <c r="E109" s="1"/>
      <c r="F109" s="1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98"/>
      <c r="E110" s="1"/>
      <c r="F110" s="1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98"/>
      <c r="E111" s="1"/>
      <c r="F111" s="1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98"/>
      <c r="E112" s="1"/>
      <c r="F112" s="1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98"/>
      <c r="E113" s="1"/>
      <c r="F113" s="1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98"/>
      <c r="E114" s="1"/>
      <c r="F114" s="1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98"/>
      <c r="E115" s="1"/>
      <c r="F115" s="1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98"/>
      <c r="E116" s="1"/>
      <c r="F116" s="1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98"/>
      <c r="E117" s="1"/>
      <c r="F117" s="1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98"/>
      <c r="E118" s="1"/>
      <c r="F118" s="1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98"/>
      <c r="E119" s="1"/>
      <c r="F119" s="1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98"/>
      <c r="E120" s="1"/>
      <c r="F120" s="1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98"/>
      <c r="E121" s="1"/>
      <c r="F121" s="1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98"/>
      <c r="E122" s="1"/>
      <c r="F122" s="1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98"/>
      <c r="E123" s="1"/>
      <c r="F123" s="1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98"/>
      <c r="E124" s="1"/>
      <c r="F124" s="1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98"/>
      <c r="E125" s="1"/>
      <c r="F125" s="1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98"/>
      <c r="E126" s="1"/>
      <c r="F126" s="1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98"/>
      <c r="E127" s="1"/>
      <c r="F127" s="1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98"/>
      <c r="E128" s="1"/>
      <c r="F128" s="1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98"/>
      <c r="E129" s="1"/>
      <c r="F129" s="1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98"/>
      <c r="E130" s="1"/>
      <c r="F130" s="1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98"/>
      <c r="E131" s="1"/>
      <c r="F131" s="1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98"/>
      <c r="E132" s="1"/>
      <c r="F132" s="1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98"/>
      <c r="E133" s="1"/>
      <c r="F133" s="1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98"/>
      <c r="E134" s="1"/>
      <c r="F134" s="1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98"/>
      <c r="E135" s="1"/>
      <c r="F135" s="1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98"/>
      <c r="E136" s="1"/>
      <c r="F136" s="1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98"/>
      <c r="E137" s="1"/>
      <c r="F137" s="1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98"/>
      <c r="E138" s="1"/>
      <c r="F138" s="1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98"/>
      <c r="E139" s="1"/>
      <c r="F139" s="1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98"/>
      <c r="E140" s="1"/>
      <c r="F140" s="1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98"/>
      <c r="E141" s="1"/>
      <c r="F141" s="1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98"/>
      <c r="E142" s="1"/>
      <c r="F142" s="1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98"/>
      <c r="E143" s="1"/>
      <c r="F143" s="1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98"/>
      <c r="E144" s="1"/>
      <c r="F144" s="1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98"/>
      <c r="E145" s="1"/>
      <c r="F145" s="1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98"/>
      <c r="E146" s="1"/>
      <c r="F146" s="1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98"/>
      <c r="E147" s="1"/>
      <c r="F147" s="1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98"/>
      <c r="E148" s="1"/>
      <c r="F148" s="1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98"/>
      <c r="E149" s="1"/>
      <c r="F149" s="1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98"/>
      <c r="E150" s="1"/>
      <c r="F150" s="1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98"/>
      <c r="E151" s="1"/>
      <c r="F151" s="1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98"/>
      <c r="E152" s="1"/>
      <c r="F152" s="1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98"/>
      <c r="E153" s="1"/>
      <c r="F153" s="1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98"/>
      <c r="E154" s="1"/>
      <c r="F154" s="1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98"/>
      <c r="E155" s="1"/>
      <c r="F155" s="1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98"/>
      <c r="E156" s="1"/>
      <c r="F156" s="1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98"/>
      <c r="E157" s="1"/>
      <c r="F157" s="1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98"/>
      <c r="E158" s="1"/>
      <c r="F158" s="1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98"/>
      <c r="E159" s="1"/>
      <c r="F159" s="1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98"/>
      <c r="E160" s="1"/>
      <c r="F160" s="1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98"/>
      <c r="E161" s="1"/>
      <c r="F161" s="1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98"/>
      <c r="E162" s="1"/>
      <c r="F162" s="1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98"/>
      <c r="E163" s="1"/>
      <c r="F163" s="1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98"/>
      <c r="E164" s="1"/>
      <c r="F164" s="1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98"/>
      <c r="E165" s="1"/>
      <c r="F165" s="1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98"/>
      <c r="E166" s="1"/>
      <c r="F166" s="1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98"/>
      <c r="E167" s="1"/>
      <c r="F167" s="1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98"/>
      <c r="E168" s="1"/>
      <c r="F168" s="1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98"/>
      <c r="E169" s="1"/>
      <c r="F169" s="1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98"/>
      <c r="E170" s="1"/>
      <c r="F170" s="1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98"/>
      <c r="E171" s="1"/>
      <c r="F171" s="1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98"/>
      <c r="E172" s="1"/>
      <c r="F172" s="1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98"/>
      <c r="E173" s="1"/>
      <c r="F173" s="1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98"/>
      <c r="E174" s="1"/>
      <c r="F174" s="1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98"/>
      <c r="E175" s="1"/>
      <c r="F175" s="1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98"/>
      <c r="E176" s="1"/>
      <c r="F176" s="1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98"/>
      <c r="E177" s="1"/>
      <c r="F177" s="1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98"/>
      <c r="E178" s="1"/>
      <c r="F178" s="1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98"/>
      <c r="E179" s="1"/>
      <c r="F179" s="1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98"/>
      <c r="E180" s="1"/>
      <c r="F180" s="1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98"/>
      <c r="E181" s="1"/>
      <c r="F181" s="1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98"/>
      <c r="E182" s="1"/>
      <c r="F182" s="1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98"/>
      <c r="E183" s="1"/>
      <c r="F183" s="1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98"/>
      <c r="E184" s="1"/>
      <c r="F184" s="1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98"/>
      <c r="E185" s="1"/>
      <c r="F185" s="1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98"/>
      <c r="E186" s="1"/>
      <c r="F186" s="1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98"/>
      <c r="E187" s="1"/>
      <c r="F187" s="1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98"/>
      <c r="E188" s="1"/>
      <c r="F188" s="1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98"/>
      <c r="E189" s="1"/>
      <c r="F189" s="1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98"/>
      <c r="E190" s="1"/>
      <c r="F190" s="1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98"/>
      <c r="E191" s="1"/>
      <c r="F191" s="1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98"/>
      <c r="E192" s="1"/>
      <c r="F192" s="1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98"/>
      <c r="E193" s="1"/>
      <c r="F193" s="1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98"/>
      <c r="E194" s="1"/>
      <c r="F194" s="1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98"/>
      <c r="E195" s="1"/>
      <c r="F195" s="1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98"/>
      <c r="E196" s="1"/>
      <c r="F196" s="1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98"/>
      <c r="E197" s="1"/>
      <c r="F197" s="1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98"/>
      <c r="E198" s="1"/>
      <c r="F198" s="1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98"/>
      <c r="E199" s="1"/>
      <c r="F199" s="1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98"/>
      <c r="E200" s="1"/>
      <c r="F200" s="1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98"/>
      <c r="E201" s="1"/>
      <c r="F201" s="1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98"/>
      <c r="E202" s="1"/>
      <c r="F202" s="1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98"/>
      <c r="E203" s="1"/>
      <c r="F203" s="1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98"/>
      <c r="E204" s="1"/>
      <c r="F204" s="1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98"/>
      <c r="E205" s="1"/>
      <c r="F205" s="1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98"/>
      <c r="E206" s="1"/>
      <c r="F206" s="1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98"/>
      <c r="E207" s="1"/>
      <c r="F207" s="1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98"/>
      <c r="E208" s="1"/>
      <c r="F208" s="1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98"/>
      <c r="E209" s="1"/>
      <c r="F209" s="1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98"/>
      <c r="E210" s="1"/>
      <c r="F210" s="1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98"/>
      <c r="E211" s="1"/>
      <c r="F211" s="1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98"/>
      <c r="E212" s="1"/>
      <c r="F212" s="1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98"/>
      <c r="E213" s="1"/>
      <c r="F213" s="1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98"/>
      <c r="E214" s="1"/>
      <c r="F214" s="1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98"/>
      <c r="E215" s="1"/>
      <c r="F215" s="1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98"/>
      <c r="E216" s="1"/>
      <c r="F216" s="1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98"/>
      <c r="E217" s="1"/>
      <c r="F217" s="1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98"/>
      <c r="E218" s="1"/>
      <c r="F218" s="1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98"/>
      <c r="E219" s="1"/>
      <c r="F219" s="1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98"/>
      <c r="E220" s="1"/>
      <c r="F220" s="1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98"/>
      <c r="E221" s="1"/>
      <c r="F221" s="1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98"/>
      <c r="E222" s="1"/>
      <c r="F222" s="1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98"/>
      <c r="E223" s="1"/>
      <c r="F223" s="1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98"/>
      <c r="E224" s="1"/>
      <c r="F224" s="1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98"/>
      <c r="E225" s="1"/>
      <c r="F225" s="1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98"/>
      <c r="E226" s="1"/>
      <c r="F226" s="1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98"/>
      <c r="E227" s="1"/>
      <c r="F227" s="1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98"/>
      <c r="E228" s="1"/>
      <c r="F228" s="1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98"/>
      <c r="E229" s="1"/>
      <c r="F229" s="1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98"/>
      <c r="E230" s="1"/>
      <c r="F230" s="1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98"/>
      <c r="E231" s="1"/>
      <c r="F231" s="1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98"/>
      <c r="E232" s="1"/>
      <c r="F232" s="1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98"/>
      <c r="E233" s="1"/>
      <c r="F233" s="1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6:G6"/>
    <mergeCell ref="A7:G7"/>
    <mergeCell ref="B8:G8"/>
  </mergeCells>
  <dataValidations>
    <dataValidation type="list" allowBlank="1" showErrorMessage="1" sqref="B8">
      <formula1>обьект</formula1>
    </dataValidation>
  </dataValidation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Lenovo</dc:creator>
</cp:coreProperties>
</file>